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80" windowHeight="2760" activeTab="1"/>
  </bookViews>
  <sheets>
    <sheet name="Sheet1" sheetId="1" r:id="rId1"/>
    <sheet name="As per Land Acquisition" sheetId="2" r:id="rId2"/>
  </sheets>
  <calcPr calcId="152511"/>
</workbook>
</file>

<file path=xl/calcChain.xml><?xml version="1.0" encoding="utf-8"?>
<calcChain xmlns="http://schemas.openxmlformats.org/spreadsheetml/2006/main">
  <c r="V9" i="2" l="1"/>
  <c r="V8" i="2"/>
  <c r="V7" i="2"/>
  <c r="V6" i="2"/>
  <c r="W17" i="2" l="1"/>
  <c r="W16" i="2"/>
  <c r="V17" i="2"/>
  <c r="V16" i="2"/>
  <c r="U17" i="2"/>
  <c r="T17" i="2"/>
  <c r="T16" i="2"/>
  <c r="S16" i="2"/>
  <c r="S17" i="2"/>
  <c r="T6" i="2"/>
  <c r="O9" i="2"/>
  <c r="O8" i="2"/>
  <c r="O7" i="2"/>
  <c r="O6" i="2"/>
  <c r="N10" i="2"/>
  <c r="J10" i="2"/>
  <c r="H10" i="2"/>
  <c r="L9" i="2"/>
  <c r="K9" i="2"/>
  <c r="K10" i="2" s="1"/>
  <c r="I9" i="2"/>
  <c r="G9" i="2"/>
  <c r="M9" i="2" s="1"/>
  <c r="L8" i="2"/>
  <c r="K8" i="2"/>
  <c r="I8" i="2"/>
  <c r="G8" i="2"/>
  <c r="M8" i="2" s="1"/>
  <c r="P8" i="2" s="1"/>
  <c r="L7" i="2"/>
  <c r="K7" i="2"/>
  <c r="I7" i="2"/>
  <c r="G7" i="2"/>
  <c r="M7" i="2" s="1"/>
  <c r="P7" i="2" s="1"/>
  <c r="L6" i="2"/>
  <c r="L10" i="2" s="1"/>
  <c r="K6" i="2"/>
  <c r="I6" i="2"/>
  <c r="I10" i="2" s="1"/>
  <c r="G6" i="2"/>
  <c r="M6" i="2" s="1"/>
  <c r="I30" i="1"/>
  <c r="I31" i="1"/>
  <c r="I32" i="1"/>
  <c r="I29" i="1"/>
  <c r="I13" i="1"/>
  <c r="I9" i="1"/>
  <c r="G9" i="1"/>
  <c r="E9" i="1"/>
  <c r="I8" i="1"/>
  <c r="I7" i="1"/>
  <c r="I6" i="1"/>
  <c r="I5" i="1"/>
  <c r="H9" i="1"/>
  <c r="H8" i="1"/>
  <c r="H7" i="1"/>
  <c r="H6" i="1"/>
  <c r="H5" i="1"/>
  <c r="G8" i="1"/>
  <c r="G7" i="1"/>
  <c r="G6" i="1"/>
  <c r="G5" i="1"/>
  <c r="P9" i="2" l="1"/>
  <c r="M10" i="2"/>
  <c r="P6" i="2"/>
  <c r="Q7" i="2"/>
  <c r="R7" i="2" s="1"/>
  <c r="Q8" i="2"/>
  <c r="R8" i="2" s="1"/>
  <c r="Q9" i="2"/>
  <c r="R9" i="2" s="1"/>
  <c r="S7" i="2" l="1"/>
  <c r="T7" i="2" s="1"/>
  <c r="U7" i="2" s="1"/>
  <c r="Q6" i="2"/>
  <c r="R6" i="2" s="1"/>
  <c r="P10" i="2"/>
  <c r="P12" i="2" s="1"/>
  <c r="S8" i="2"/>
  <c r="T8" i="2" s="1"/>
  <c r="U8" i="2" s="1"/>
  <c r="S9" i="2"/>
  <c r="T9" i="2" s="1"/>
  <c r="U9" i="2" s="1"/>
  <c r="S6" i="2" l="1"/>
  <c r="S10" i="2"/>
  <c r="S12" i="2" s="1"/>
  <c r="U6" i="2" l="1"/>
  <c r="T10" i="2"/>
  <c r="T12" i="2" s="1"/>
</calcChain>
</file>

<file path=xl/sharedStrings.xml><?xml version="1.0" encoding="utf-8"?>
<sst xmlns="http://schemas.openxmlformats.org/spreadsheetml/2006/main" count="59" uniqueCount="39">
  <si>
    <t>Sr. No.</t>
  </si>
  <si>
    <t>Village</t>
  </si>
  <si>
    <t>Area</t>
  </si>
  <si>
    <t>(in Acres)</t>
  </si>
  <si>
    <t>Market Rates</t>
  </si>
  <si>
    <t>(per acre)</t>
  </si>
  <si>
    <t>Market Value</t>
  </si>
  <si>
    <t>Additional premium of 5%</t>
  </si>
  <si>
    <t>Total</t>
  </si>
  <si>
    <t>Nariyara</t>
  </si>
  <si>
    <t>Tarod</t>
  </si>
  <si>
    <t>Amora</t>
  </si>
  <si>
    <t>Rogda</t>
  </si>
  <si>
    <t>Sub-Total</t>
  </si>
  <si>
    <t>Lump sum Charges for Land Levelling, Site Development</t>
  </si>
  <si>
    <t xml:space="preserve">Fair Market Value </t>
  </si>
  <si>
    <t>Circle Rate</t>
  </si>
  <si>
    <t>S. No.</t>
  </si>
  <si>
    <t>Circle/Guideline rate</t>
  </si>
  <si>
    <t>Rs. Per Hectare</t>
  </si>
  <si>
    <t>Rs. Per Acre</t>
  </si>
  <si>
    <t>Nariyana</t>
  </si>
  <si>
    <t>Lease Hold 99 Years</t>
  </si>
  <si>
    <t>Type of Land</t>
  </si>
  <si>
    <t>Purpose of Land</t>
  </si>
  <si>
    <t>Private Purchase</t>
  </si>
  <si>
    <t>Govt. Land</t>
  </si>
  <si>
    <t>Land Converted</t>
  </si>
  <si>
    <t>Circle Rate of Agricultural Land per Hectare</t>
  </si>
  <si>
    <t>Total GLR Rates of Land</t>
  </si>
  <si>
    <t>Solutioum</t>
  </si>
  <si>
    <t>Acres</t>
  </si>
  <si>
    <t>Hect.</t>
  </si>
  <si>
    <t>acres</t>
  </si>
  <si>
    <t>3 units commissioned</t>
  </si>
  <si>
    <t>3 units commissioned including CWIP</t>
  </si>
  <si>
    <t>COST TO INCUR</t>
  </si>
  <si>
    <t>CWIP When commissioned</t>
  </si>
  <si>
    <t>Whole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</si>
</sst>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6" formatCode="_ &quot;₹&quot;\ * #,##0_ ;_ &quot;₹&quot;\ * \-#,##0_ ;_ &quot;₹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 wrapText="1"/>
    </xf>
    <xf numFmtId="43" fontId="5" fillId="3" borderId="5" xfId="1" applyFont="1" applyFill="1" applyBorder="1" applyAlignment="1">
      <alignment horizontal="right" vertical="center"/>
    </xf>
    <xf numFmtId="43" fontId="0" fillId="0" borderId="0" xfId="1" applyFont="1"/>
    <xf numFmtId="43" fontId="5" fillId="0" borderId="5" xfId="1" applyFont="1" applyBorder="1" applyAlignment="1">
      <alignment horizontal="right" vertical="center" wrapText="1"/>
    </xf>
    <xf numFmtId="43" fontId="5" fillId="4" borderId="5" xfId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3" fontId="7" fillId="0" borderId="5" xfId="0" applyNumberFormat="1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0" fontId="0" fillId="0" borderId="8" xfId="0" applyBorder="1" applyAlignment="1">
      <alignment horizontal="left" vertical="center" wrapText="1"/>
    </xf>
    <xf numFmtId="44" fontId="0" fillId="0" borderId="8" xfId="2" applyFont="1" applyBorder="1"/>
    <xf numFmtId="43" fontId="0" fillId="0" borderId="8" xfId="1" applyFont="1" applyBorder="1"/>
    <xf numFmtId="164" fontId="0" fillId="0" borderId="8" xfId="1" applyNumberFormat="1" applyFont="1" applyBorder="1"/>
    <xf numFmtId="0" fontId="0" fillId="0" borderId="8" xfId="0" applyBorder="1"/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4" fontId="0" fillId="0" borderId="0" xfId="2" applyFont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8" xfId="0" applyNumberFormat="1" applyBorder="1"/>
    <xf numFmtId="44" fontId="0" fillId="0" borderId="0" xfId="0" applyNumberFormat="1"/>
    <xf numFmtId="2" fontId="2" fillId="0" borderId="8" xfId="0" applyNumberFormat="1" applyFont="1" applyFill="1" applyBorder="1" applyAlignment="1">
      <alignment horizontal="center" vertical="center"/>
    </xf>
    <xf numFmtId="44" fontId="2" fillId="0" borderId="8" xfId="2" applyFont="1" applyBorder="1"/>
    <xf numFmtId="44" fontId="2" fillId="0" borderId="0" xfId="0" applyNumberFormat="1" applyFont="1"/>
    <xf numFmtId="0" fontId="0" fillId="0" borderId="0" xfId="0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2" fillId="5" borderId="8" xfId="1" applyFont="1" applyFill="1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9" xfId="1" applyFont="1" applyBorder="1" applyAlignment="1">
      <alignment horizontal="left" vertical="center"/>
    </xf>
    <xf numFmtId="43" fontId="0" fillId="0" borderId="11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 applyAlignment="1">
      <alignment horizontal="left" vertical="center"/>
    </xf>
    <xf numFmtId="43" fontId="2" fillId="0" borderId="8" xfId="1" applyFont="1" applyFill="1" applyBorder="1" applyAlignment="1">
      <alignment horizontal="center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center" vertical="center"/>
    </xf>
    <xf numFmtId="164" fontId="0" fillId="0" borderId="0" xfId="0" applyNumberFormat="1"/>
    <xf numFmtId="44" fontId="0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43" fontId="2" fillId="5" borderId="8" xfId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center" vertical="center" wrapText="1"/>
    </xf>
    <xf numFmtId="43" fontId="0" fillId="0" borderId="10" xfId="1" applyFont="1" applyBorder="1" applyAlignment="1">
      <alignment horizontal="center" vertical="center" wrapText="1"/>
    </xf>
    <xf numFmtId="43" fontId="2" fillId="5" borderId="8" xfId="1" applyFont="1" applyFill="1" applyBorder="1" applyAlignment="1">
      <alignment horizontal="center" vertical="center" wrapText="1"/>
    </xf>
    <xf numFmtId="16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2"/>
  <sheetViews>
    <sheetView workbookViewId="0">
      <selection activeCell="F22" sqref="F22"/>
    </sheetView>
  </sheetViews>
  <sheetFormatPr defaultRowHeight="15" x14ac:dyDescent="0.25"/>
  <cols>
    <col min="3" max="3" width="6.85546875" bestFit="1" customWidth="1"/>
    <col min="4" max="4" width="8.42578125" bestFit="1" customWidth="1"/>
    <col min="5" max="5" width="15.28515625" customWidth="1"/>
    <col min="6" max="6" width="15.7109375" customWidth="1"/>
    <col min="7" max="7" width="11.42578125" customWidth="1"/>
    <col min="8" max="8" width="22.42578125" customWidth="1"/>
    <col min="9" max="9" width="12.5703125" style="8" customWidth="1"/>
  </cols>
  <sheetData>
    <row r="2" spans="3:9" ht="15.75" thickBot="1" x14ac:dyDescent="0.3"/>
    <row r="3" spans="3:9" x14ac:dyDescent="0.25">
      <c r="C3" s="59" t="s">
        <v>0</v>
      </c>
      <c r="D3" s="59" t="s">
        <v>1</v>
      </c>
      <c r="E3" s="1" t="s">
        <v>2</v>
      </c>
      <c r="F3" s="1" t="s">
        <v>4</v>
      </c>
      <c r="G3" s="59" t="s">
        <v>6</v>
      </c>
      <c r="H3" s="59" t="s">
        <v>7</v>
      </c>
      <c r="I3" s="61" t="s">
        <v>8</v>
      </c>
    </row>
    <row r="4" spans="3:9" ht="15.75" thickBot="1" x14ac:dyDescent="0.3">
      <c r="C4" s="60"/>
      <c r="D4" s="60"/>
      <c r="E4" s="2" t="s">
        <v>3</v>
      </c>
      <c r="F4" s="2" t="s">
        <v>5</v>
      </c>
      <c r="G4" s="60"/>
      <c r="H4" s="60"/>
      <c r="I4" s="62"/>
    </row>
    <row r="5" spans="3:9" ht="15.75" thickBot="1" x14ac:dyDescent="0.3">
      <c r="C5" s="3">
        <v>1</v>
      </c>
      <c r="D5" s="4" t="s">
        <v>9</v>
      </c>
      <c r="E5" s="5">
        <v>950.62</v>
      </c>
      <c r="F5" s="5">
        <v>0.18</v>
      </c>
      <c r="G5" s="5">
        <f>F5*E5</f>
        <v>171.11159999999998</v>
      </c>
      <c r="H5" s="5">
        <f>G5*0.05</f>
        <v>8.5555799999999991</v>
      </c>
      <c r="I5" s="6">
        <f>H5+G5</f>
        <v>179.66717999999997</v>
      </c>
    </row>
    <row r="6" spans="3:9" ht="15.75" thickBot="1" x14ac:dyDescent="0.3">
      <c r="C6" s="3">
        <v>2</v>
      </c>
      <c r="D6" s="4" t="s">
        <v>10</v>
      </c>
      <c r="E6" s="5">
        <v>515.66999999999996</v>
      </c>
      <c r="F6" s="5">
        <v>0.16</v>
      </c>
      <c r="G6" s="5">
        <f t="shared" ref="G6:G8" si="0">F6*E6</f>
        <v>82.507199999999997</v>
      </c>
      <c r="H6" s="5">
        <f t="shared" ref="H6:H8" si="1">G6*0.05</f>
        <v>4.1253599999999997</v>
      </c>
      <c r="I6" s="6">
        <f t="shared" ref="I6:I8" si="2">H6+G6</f>
        <v>86.632559999999998</v>
      </c>
    </row>
    <row r="7" spans="3:9" ht="15.75" thickBot="1" x14ac:dyDescent="0.3">
      <c r="C7" s="3">
        <v>3</v>
      </c>
      <c r="D7" s="4" t="s">
        <v>11</v>
      </c>
      <c r="E7" s="5">
        <v>335.15</v>
      </c>
      <c r="F7" s="5">
        <v>0.14000000000000001</v>
      </c>
      <c r="G7" s="5">
        <f t="shared" si="0"/>
        <v>46.920999999999999</v>
      </c>
      <c r="H7" s="5">
        <f t="shared" si="1"/>
        <v>2.34605</v>
      </c>
      <c r="I7" s="6">
        <f t="shared" si="2"/>
        <v>49.267049999999998</v>
      </c>
    </row>
    <row r="8" spans="3:9" ht="15.75" thickBot="1" x14ac:dyDescent="0.3">
      <c r="C8" s="3">
        <v>4</v>
      </c>
      <c r="D8" s="4" t="s">
        <v>12</v>
      </c>
      <c r="E8" s="5">
        <v>331.3</v>
      </c>
      <c r="F8" s="5">
        <v>0.12</v>
      </c>
      <c r="G8" s="5">
        <f t="shared" si="0"/>
        <v>39.756</v>
      </c>
      <c r="H8" s="5">
        <f t="shared" si="1"/>
        <v>1.9878</v>
      </c>
      <c r="I8" s="6">
        <f t="shared" si="2"/>
        <v>41.7438</v>
      </c>
    </row>
    <row r="9" spans="3:9" ht="15.75" thickBot="1" x14ac:dyDescent="0.3">
      <c r="C9" s="63" t="s">
        <v>13</v>
      </c>
      <c r="D9" s="64"/>
      <c r="E9" s="7">
        <f t="shared" ref="E9:G9" si="3">SUM(E5:E8)</f>
        <v>2132.7400000000002</v>
      </c>
      <c r="F9" s="7"/>
      <c r="G9" s="7">
        <f t="shared" si="3"/>
        <v>340.29579999999999</v>
      </c>
      <c r="H9" s="7">
        <f>SUM(H5:H8)</f>
        <v>17.014789999999998</v>
      </c>
      <c r="I9" s="7">
        <f t="shared" ref="I9" si="4">SUM(I5:I8)</f>
        <v>357.31058999999999</v>
      </c>
    </row>
    <row r="10" spans="3:9" ht="15.75" thickBot="1" x14ac:dyDescent="0.3">
      <c r="C10" s="49" t="s">
        <v>14</v>
      </c>
      <c r="D10" s="50"/>
      <c r="E10" s="50"/>
      <c r="F10" s="50"/>
      <c r="G10" s="50"/>
      <c r="H10" s="51"/>
      <c r="I10" s="9">
        <v>20</v>
      </c>
    </row>
    <row r="11" spans="3:9" ht="15.75" thickBot="1" x14ac:dyDescent="0.3">
      <c r="C11" s="52" t="s">
        <v>15</v>
      </c>
      <c r="D11" s="53"/>
      <c r="E11" s="53"/>
      <c r="F11" s="53"/>
      <c r="G11" s="53"/>
      <c r="H11" s="54"/>
      <c r="I11" s="10">
        <v>377.31</v>
      </c>
    </row>
    <row r="12" spans="3:9" x14ac:dyDescent="0.25">
      <c r="I12" s="8">
        <v>434.15</v>
      </c>
    </row>
    <row r="13" spans="3:9" x14ac:dyDescent="0.25">
      <c r="I13" s="8">
        <f>I12-I11</f>
        <v>56.839999999999975</v>
      </c>
    </row>
    <row r="18" spans="4:9" x14ac:dyDescent="0.25">
      <c r="D18" t="s">
        <v>16</v>
      </c>
    </row>
    <row r="19" spans="4:9" ht="15.75" thickBot="1" x14ac:dyDescent="0.3"/>
    <row r="20" spans="4:9" ht="15.75" thickBot="1" x14ac:dyDescent="0.3">
      <c r="D20" s="55" t="s">
        <v>17</v>
      </c>
      <c r="E20" s="55" t="s">
        <v>1</v>
      </c>
      <c r="F20" s="57" t="s">
        <v>18</v>
      </c>
      <c r="G20" s="58"/>
    </row>
    <row r="21" spans="4:9" ht="30.75" thickBot="1" x14ac:dyDescent="0.3">
      <c r="D21" s="56"/>
      <c r="E21" s="56"/>
      <c r="F21" s="11" t="s">
        <v>19</v>
      </c>
      <c r="G21" s="11" t="s">
        <v>20</v>
      </c>
    </row>
    <row r="22" spans="4:9" ht="15.75" thickBot="1" x14ac:dyDescent="0.3">
      <c r="D22" s="12">
        <v>1</v>
      </c>
      <c r="E22" s="13" t="s">
        <v>9</v>
      </c>
      <c r="F22" s="14">
        <v>2170000</v>
      </c>
      <c r="G22" s="15">
        <v>878169</v>
      </c>
    </row>
    <row r="23" spans="4:9" ht="15.75" thickBot="1" x14ac:dyDescent="0.3">
      <c r="D23" s="12">
        <v>2</v>
      </c>
      <c r="E23" s="13" t="s">
        <v>10</v>
      </c>
      <c r="F23" s="14">
        <v>2100000</v>
      </c>
      <c r="G23" s="15">
        <v>849841</v>
      </c>
    </row>
    <row r="24" spans="4:9" ht="15.75" thickBot="1" x14ac:dyDescent="0.3">
      <c r="D24" s="12">
        <v>3</v>
      </c>
      <c r="E24" s="13" t="s">
        <v>11</v>
      </c>
      <c r="F24" s="14">
        <v>1425900</v>
      </c>
      <c r="G24" s="15">
        <v>577042</v>
      </c>
    </row>
    <row r="25" spans="4:9" ht="15.75" thickBot="1" x14ac:dyDescent="0.3">
      <c r="D25" s="12">
        <v>4</v>
      </c>
      <c r="E25" s="13" t="s">
        <v>12</v>
      </c>
      <c r="F25" s="14">
        <v>1253000</v>
      </c>
      <c r="G25" s="15">
        <v>507072</v>
      </c>
    </row>
    <row r="26" spans="4:9" x14ac:dyDescent="0.25">
      <c r="G26" s="16"/>
    </row>
    <row r="29" spans="4:9" x14ac:dyDescent="0.25">
      <c r="G29" s="17" t="s">
        <v>21</v>
      </c>
      <c r="H29" s="20">
        <v>3100000</v>
      </c>
      <c r="I29" s="16">
        <f>H29/2.471</f>
        <v>1254552.8126264671</v>
      </c>
    </row>
    <row r="30" spans="4:9" x14ac:dyDescent="0.25">
      <c r="G30" s="17" t="s">
        <v>10</v>
      </c>
      <c r="H30" s="20">
        <v>3000000</v>
      </c>
      <c r="I30" s="16">
        <f t="shared" ref="I30:I32" si="5">H30/2.471</f>
        <v>1214083.3670578713</v>
      </c>
    </row>
    <row r="31" spans="4:9" x14ac:dyDescent="0.25">
      <c r="G31" s="17" t="s">
        <v>11</v>
      </c>
      <c r="H31" s="20">
        <v>1790000</v>
      </c>
      <c r="I31" s="16">
        <f t="shared" si="5"/>
        <v>724403.07567786321</v>
      </c>
    </row>
    <row r="32" spans="4:9" x14ac:dyDescent="0.25">
      <c r="G32" s="17" t="s">
        <v>12</v>
      </c>
      <c r="H32" s="20">
        <v>2140000</v>
      </c>
      <c r="I32" s="16">
        <f t="shared" si="5"/>
        <v>866046.1351679482</v>
      </c>
    </row>
  </sheetData>
  <mergeCells count="11">
    <mergeCell ref="C9:D9"/>
    <mergeCell ref="C3:C4"/>
    <mergeCell ref="D3:D4"/>
    <mergeCell ref="G3:G4"/>
    <mergeCell ref="H3:H4"/>
    <mergeCell ref="I3:I4"/>
    <mergeCell ref="C10:H10"/>
    <mergeCell ref="C11:H11"/>
    <mergeCell ref="D20:D21"/>
    <mergeCell ref="E20:E21"/>
    <mergeCell ref="F20:G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17"/>
  <sheetViews>
    <sheetView tabSelected="1" topLeftCell="C1" workbookViewId="0">
      <pane xSplit="1" topLeftCell="T1" activePane="topRight" state="frozen"/>
      <selection activeCell="C1" sqref="C1"/>
      <selection pane="topRight" activeCell="V11" sqref="V11"/>
    </sheetView>
  </sheetViews>
  <sheetFormatPr defaultRowHeight="15" x14ac:dyDescent="0.25"/>
  <cols>
    <col min="2" max="2" width="7.28515625" customWidth="1"/>
    <col min="3" max="3" width="9.42578125" style="27" customWidth="1"/>
    <col min="4" max="4" width="10.28515625" style="27" customWidth="1"/>
    <col min="5" max="5" width="12.85546875" style="27" customWidth="1"/>
    <col min="6" max="6" width="7.42578125" style="44" bestFit="1" customWidth="1"/>
    <col min="7" max="7" width="6.42578125" style="44" bestFit="1" customWidth="1"/>
    <col min="8" max="8" width="9" style="8" bestFit="1" customWidth="1"/>
    <col min="9" max="10" width="7.42578125" style="8" bestFit="1" customWidth="1"/>
    <col min="11" max="11" width="7.42578125" style="45" bestFit="1" customWidth="1"/>
    <col min="12" max="12" width="9" style="45" bestFit="1" customWidth="1"/>
    <col min="13" max="13" width="7.42578125" style="45" bestFit="1" customWidth="1"/>
    <col min="14" max="14" width="10.28515625" style="38" bestFit="1" customWidth="1"/>
    <col min="15" max="15" width="21.5703125" style="25" customWidth="1"/>
    <col min="16" max="16" width="18.28515625" style="24" customWidth="1"/>
    <col min="17" max="17" width="18.5703125" bestFit="1" customWidth="1"/>
    <col min="18" max="18" width="17.85546875" customWidth="1"/>
    <col min="19" max="20" width="18.5703125" bestFit="1" customWidth="1"/>
    <col min="21" max="21" width="16.7109375" customWidth="1"/>
  </cols>
  <sheetData>
    <row r="3" spans="2:23" ht="39" customHeight="1" x14ac:dyDescent="0.25">
      <c r="B3" s="21"/>
      <c r="C3" s="22"/>
      <c r="D3" s="22"/>
      <c r="E3" s="22"/>
      <c r="F3" s="39"/>
      <c r="G3" s="39"/>
      <c r="H3" s="67" t="s">
        <v>22</v>
      </c>
      <c r="I3" s="68"/>
      <c r="J3" s="67" t="s">
        <v>22</v>
      </c>
      <c r="K3" s="68"/>
      <c r="L3" s="40"/>
      <c r="M3" s="40"/>
      <c r="N3" s="34"/>
      <c r="O3" s="23"/>
    </row>
    <row r="4" spans="2:23" ht="34.15" customHeight="1" x14ac:dyDescent="0.25">
      <c r="B4" s="66" t="s">
        <v>0</v>
      </c>
      <c r="C4" s="66" t="s">
        <v>1</v>
      </c>
      <c r="D4" s="66" t="s">
        <v>23</v>
      </c>
      <c r="E4" s="66" t="s">
        <v>24</v>
      </c>
      <c r="F4" s="35"/>
      <c r="G4" s="35"/>
      <c r="H4" s="69" t="s">
        <v>25</v>
      </c>
      <c r="I4" s="69"/>
      <c r="J4" s="69" t="s">
        <v>26</v>
      </c>
      <c r="K4" s="69"/>
      <c r="L4" s="65" t="s">
        <v>8</v>
      </c>
      <c r="M4" s="65"/>
      <c r="N4" s="35" t="s">
        <v>27</v>
      </c>
      <c r="O4" s="66" t="s">
        <v>28</v>
      </c>
      <c r="P4" s="66" t="s">
        <v>29</v>
      </c>
      <c r="Q4" s="66" t="s">
        <v>30</v>
      </c>
      <c r="R4" s="25"/>
    </row>
    <row r="5" spans="2:23" ht="24.6" customHeight="1" x14ac:dyDescent="0.25">
      <c r="B5" s="66"/>
      <c r="C5" s="66"/>
      <c r="D5" s="66"/>
      <c r="E5" s="66"/>
      <c r="F5" s="35"/>
      <c r="G5" s="35"/>
      <c r="H5" s="35" t="s">
        <v>31</v>
      </c>
      <c r="I5" s="35" t="s">
        <v>32</v>
      </c>
      <c r="J5" s="35" t="s">
        <v>31</v>
      </c>
      <c r="K5" s="35" t="s">
        <v>32</v>
      </c>
      <c r="L5" s="35" t="s">
        <v>31</v>
      </c>
      <c r="M5" s="35" t="s">
        <v>32</v>
      </c>
      <c r="N5" s="35" t="s">
        <v>33</v>
      </c>
      <c r="O5" s="66"/>
      <c r="P5" s="66"/>
      <c r="Q5" s="66"/>
      <c r="R5" s="25"/>
    </row>
    <row r="6" spans="2:23" x14ac:dyDescent="0.25">
      <c r="B6" s="26">
        <v>1</v>
      </c>
      <c r="C6" s="17" t="s">
        <v>21</v>
      </c>
      <c r="D6" s="17"/>
      <c r="F6" s="36">
        <v>111.46</v>
      </c>
      <c r="G6" s="36">
        <f>F6/2.47</f>
        <v>45.125506072874487</v>
      </c>
      <c r="H6" s="36">
        <v>554.45000000000005</v>
      </c>
      <c r="I6" s="36">
        <f>H6/2.47</f>
        <v>224.47368421052633</v>
      </c>
      <c r="J6" s="36">
        <v>284.70999999999998</v>
      </c>
      <c r="K6" s="36">
        <f>J6/2.47</f>
        <v>115.26720647773277</v>
      </c>
      <c r="L6" s="41">
        <f>F6+H6+J6</f>
        <v>950.62000000000012</v>
      </c>
      <c r="M6" s="41">
        <f>G6+I6+K6</f>
        <v>384.86639676113361</v>
      </c>
      <c r="N6" s="36">
        <v>482.39499999999998</v>
      </c>
      <c r="O6" s="18">
        <f>Sheet1!F22</f>
        <v>2170000</v>
      </c>
      <c r="P6" s="18">
        <f>O6*M6</f>
        <v>835160080.9716599</v>
      </c>
      <c r="Q6" s="28">
        <f>P6</f>
        <v>835160080.9716599</v>
      </c>
      <c r="R6" s="29">
        <f>Q6/L6</f>
        <v>878542.5101214574</v>
      </c>
      <c r="S6" s="29">
        <f>P6+Q6</f>
        <v>1670320161.9433198</v>
      </c>
      <c r="T6" s="29">
        <f>S6</f>
        <v>1670320161.9433198</v>
      </c>
      <c r="U6" s="70">
        <f>T6/L6</f>
        <v>1757085.0202429148</v>
      </c>
      <c r="V6" s="8">
        <f>U6/10^5</f>
        <v>17.570850202429149</v>
      </c>
    </row>
    <row r="7" spans="2:23" x14ac:dyDescent="0.25">
      <c r="B7" s="26">
        <v>2</v>
      </c>
      <c r="C7" s="17" t="s">
        <v>10</v>
      </c>
      <c r="D7" s="17"/>
      <c r="F7" s="36">
        <v>58.29</v>
      </c>
      <c r="G7" s="36">
        <f t="shared" ref="G7:G9" si="0">F7/2.47</f>
        <v>23.599190283400809</v>
      </c>
      <c r="H7" s="36">
        <v>390.55</v>
      </c>
      <c r="I7" s="36">
        <f t="shared" ref="I7:I9" si="1">H7/2.47</f>
        <v>158.11740890688259</v>
      </c>
      <c r="J7" s="36">
        <v>66.83</v>
      </c>
      <c r="K7" s="36">
        <f t="shared" ref="K7:K9" si="2">J7/2.47</f>
        <v>27.056680161943316</v>
      </c>
      <c r="L7" s="41">
        <f t="shared" ref="L7:M9" si="3">F7+H7+J7</f>
        <v>515.67000000000007</v>
      </c>
      <c r="M7" s="41">
        <f t="shared" si="3"/>
        <v>208.77327935222672</v>
      </c>
      <c r="N7" s="36">
        <v>347.46</v>
      </c>
      <c r="O7" s="18">
        <f>Sheet1!F23</f>
        <v>2100000</v>
      </c>
      <c r="P7" s="18">
        <f t="shared" ref="P7:P9" si="4">O7*M7</f>
        <v>438423886.63967609</v>
      </c>
      <c r="Q7" s="28">
        <f t="shared" ref="Q7:Q9" si="5">P7</f>
        <v>438423886.63967609</v>
      </c>
      <c r="R7" s="29">
        <f t="shared" ref="R7:R9" si="6">Q7/L7</f>
        <v>850202.42914979742</v>
      </c>
      <c r="S7" s="29">
        <f t="shared" ref="S7:S9" si="7">P7+Q7</f>
        <v>876847773.27935219</v>
      </c>
      <c r="T7" s="29">
        <f t="shared" ref="T7:T9" si="8">S7</f>
        <v>876847773.27935219</v>
      </c>
      <c r="U7" s="70">
        <f t="shared" ref="U7:U9" si="9">T7/L7</f>
        <v>1700404.8582995948</v>
      </c>
      <c r="V7" s="8">
        <f t="shared" ref="V7:V9" si="10">U7/10^5</f>
        <v>17.004048582995949</v>
      </c>
    </row>
    <row r="8" spans="2:23" x14ac:dyDescent="0.25">
      <c r="B8" s="26">
        <v>3</v>
      </c>
      <c r="C8" s="17" t="s">
        <v>11</v>
      </c>
      <c r="D8" s="17"/>
      <c r="F8" s="36">
        <v>138.86000000000001</v>
      </c>
      <c r="G8" s="36">
        <f t="shared" si="0"/>
        <v>56.218623481781378</v>
      </c>
      <c r="H8" s="36">
        <v>123.96</v>
      </c>
      <c r="I8" s="36">
        <f t="shared" si="1"/>
        <v>50.186234817813755</v>
      </c>
      <c r="J8" s="36">
        <v>72.33</v>
      </c>
      <c r="K8" s="36">
        <f t="shared" si="2"/>
        <v>29.283400809716596</v>
      </c>
      <c r="L8" s="41">
        <f t="shared" si="3"/>
        <v>335.15</v>
      </c>
      <c r="M8" s="41">
        <f t="shared" si="3"/>
        <v>135.68825910931173</v>
      </c>
      <c r="N8" s="36">
        <v>85.88</v>
      </c>
      <c r="O8" s="18">
        <f>Sheet1!F24</f>
        <v>1425900</v>
      </c>
      <c r="P8" s="18">
        <f t="shared" si="4"/>
        <v>193477888.66396761</v>
      </c>
      <c r="Q8" s="28">
        <f t="shared" si="5"/>
        <v>193477888.66396761</v>
      </c>
      <c r="R8" s="29">
        <f t="shared" si="6"/>
        <v>577287.44939271256</v>
      </c>
      <c r="S8" s="29">
        <f t="shared" si="7"/>
        <v>386955777.32793522</v>
      </c>
      <c r="T8" s="29">
        <f t="shared" si="8"/>
        <v>386955777.32793522</v>
      </c>
      <c r="U8" s="70">
        <f t="shared" si="9"/>
        <v>1154574.8987854251</v>
      </c>
      <c r="V8" s="8">
        <f t="shared" si="10"/>
        <v>11.545748987854251</v>
      </c>
    </row>
    <row r="9" spans="2:23" x14ac:dyDescent="0.25">
      <c r="B9" s="26">
        <v>4</v>
      </c>
      <c r="C9" s="17" t="s">
        <v>12</v>
      </c>
      <c r="D9" s="17"/>
      <c r="F9" s="36">
        <v>125.43</v>
      </c>
      <c r="G9" s="36">
        <f t="shared" si="0"/>
        <v>50.781376518218622</v>
      </c>
      <c r="H9" s="36">
        <v>117.04</v>
      </c>
      <c r="I9" s="36">
        <f t="shared" si="1"/>
        <v>47.384615384615387</v>
      </c>
      <c r="J9" s="36">
        <v>88.83</v>
      </c>
      <c r="K9" s="36">
        <f t="shared" si="2"/>
        <v>35.963562753036435</v>
      </c>
      <c r="L9" s="41">
        <f t="shared" si="3"/>
        <v>331.3</v>
      </c>
      <c r="M9" s="41">
        <f t="shared" si="3"/>
        <v>134.12955465587044</v>
      </c>
      <c r="N9" s="36">
        <v>78.760000000000005</v>
      </c>
      <c r="O9" s="18">
        <f>Sheet1!F25</f>
        <v>1253000</v>
      </c>
      <c r="P9" s="18">
        <f t="shared" si="4"/>
        <v>168064331.98380566</v>
      </c>
      <c r="Q9" s="28">
        <f t="shared" si="5"/>
        <v>168064331.98380566</v>
      </c>
      <c r="R9" s="29">
        <f t="shared" si="6"/>
        <v>507287.4493927125</v>
      </c>
      <c r="S9" s="29">
        <f t="shared" si="7"/>
        <v>336128663.96761131</v>
      </c>
      <c r="T9" s="29">
        <f t="shared" si="8"/>
        <v>336128663.96761131</v>
      </c>
      <c r="U9" s="70">
        <f t="shared" si="9"/>
        <v>1014574.898785425</v>
      </c>
      <c r="V9" s="8">
        <f t="shared" si="10"/>
        <v>10.145748987854249</v>
      </c>
    </row>
    <row r="10" spans="2:23" x14ac:dyDescent="0.25">
      <c r="B10" s="21"/>
      <c r="C10" s="22"/>
      <c r="D10" s="22"/>
      <c r="E10" s="22"/>
      <c r="F10" s="42"/>
      <c r="G10" s="42"/>
      <c r="H10" s="19">
        <f t="shared" ref="H10:K10" si="11">SUM(H6:H9)</f>
        <v>1186</v>
      </c>
      <c r="I10" s="19">
        <f t="shared" si="11"/>
        <v>480.16194331983809</v>
      </c>
      <c r="J10" s="19">
        <f t="shared" si="11"/>
        <v>512.69999999999993</v>
      </c>
      <c r="K10" s="41">
        <f t="shared" si="11"/>
        <v>207.57085020242911</v>
      </c>
      <c r="L10" s="43">
        <f>SUM(L6:L9)</f>
        <v>2132.7400000000002</v>
      </c>
      <c r="M10" s="43">
        <f>SUM(M6:M9)</f>
        <v>863.45748987854245</v>
      </c>
      <c r="N10" s="37">
        <f>SUM(N6:N9)</f>
        <v>994.495</v>
      </c>
      <c r="O10" s="30"/>
      <c r="P10" s="31">
        <f>SUM(P6:P9)</f>
        <v>1635126188.2591093</v>
      </c>
      <c r="Q10" s="21"/>
      <c r="S10" s="29">
        <f>SUM(S6:S9)</f>
        <v>3270252376.5182185</v>
      </c>
      <c r="T10" s="32">
        <f>SUM(T6:T9)</f>
        <v>3270252376.5182185</v>
      </c>
    </row>
    <row r="12" spans="2:23" x14ac:dyDescent="0.25">
      <c r="P12" s="24">
        <f>P10/L10</f>
        <v>766678.6332413276</v>
      </c>
      <c r="S12" s="29">
        <f>S10/L10</f>
        <v>1533357.2664826552</v>
      </c>
      <c r="T12" s="29">
        <f>T10/L10</f>
        <v>1533357.2664826552</v>
      </c>
    </row>
    <row r="15" spans="2:23" s="33" customFormat="1" ht="60" x14ac:dyDescent="0.25">
      <c r="F15" s="38"/>
      <c r="G15" s="38"/>
      <c r="H15" s="38"/>
      <c r="I15" s="38"/>
      <c r="J15" s="38"/>
      <c r="K15" s="38"/>
      <c r="L15" s="38"/>
      <c r="M15" s="38"/>
      <c r="N15" s="38"/>
      <c r="P15" s="47"/>
      <c r="S15" s="48" t="s">
        <v>34</v>
      </c>
      <c r="T15" s="48" t="s">
        <v>35</v>
      </c>
      <c r="U15" s="48" t="s">
        <v>36</v>
      </c>
      <c r="V15" s="48" t="s">
        <v>37</v>
      </c>
      <c r="W15" s="48" t="s">
        <v>38</v>
      </c>
    </row>
    <row r="16" spans="2:23" x14ac:dyDescent="0.25">
      <c r="S16" s="16">
        <f>10783-1416</f>
        <v>9367</v>
      </c>
      <c r="T16" s="16">
        <f>10783</f>
        <v>10783</v>
      </c>
      <c r="U16" s="16">
        <v>8500</v>
      </c>
      <c r="V16" s="46">
        <f>U16+1416</f>
        <v>9916</v>
      </c>
      <c r="W16" s="46">
        <f>V16+S16</f>
        <v>19283</v>
      </c>
    </row>
    <row r="17" spans="19:23" x14ac:dyDescent="0.25">
      <c r="S17" s="8">
        <f>S16/1800</f>
        <v>5.2038888888888888</v>
      </c>
      <c r="T17" s="8">
        <f>T16/3600</f>
        <v>2.9952777777777779</v>
      </c>
      <c r="U17" s="8">
        <f>U16/1800</f>
        <v>4.7222222222222223</v>
      </c>
      <c r="V17" s="8">
        <f>V16/1800</f>
        <v>5.5088888888888885</v>
      </c>
      <c r="W17" s="8">
        <f>W16/3600</f>
        <v>5.3563888888888886</v>
      </c>
    </row>
  </sheetData>
  <mergeCells count="12">
    <mergeCell ref="B4:B5"/>
    <mergeCell ref="C4:C5"/>
    <mergeCell ref="D4:D5"/>
    <mergeCell ref="E4:E5"/>
    <mergeCell ref="H4:I4"/>
    <mergeCell ref="L4:M4"/>
    <mergeCell ref="O4:O5"/>
    <mergeCell ref="P4:P5"/>
    <mergeCell ref="Q4:Q5"/>
    <mergeCell ref="H3:I3"/>
    <mergeCell ref="J3:K3"/>
    <mergeCell ref="J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As per Land Acquisition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2022-11-07T07:55:14Z</dcterms:modified>
</cp:coreProperties>
</file>