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472-376-654 PLOT NO. 118\"/>
    </mc:Choice>
  </mc:AlternateContent>
  <bookViews>
    <workbookView xWindow="0" yWindow="0" windowWidth="15330" windowHeight="7680"/>
  </bookViews>
  <sheets>
    <sheet name="working" sheetId="2" r:id="rId1"/>
    <sheet name="Sheet2" sheetId="3" r:id="rId2"/>
    <sheet name="Sheet3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7" i="2" l="1"/>
  <c r="Q24" i="2"/>
  <c r="Q17" i="2"/>
  <c r="L26" i="2"/>
  <c r="Q22" i="2"/>
  <c r="K23" i="2"/>
  <c r="N20" i="2"/>
  <c r="G3" i="2" l="1"/>
  <c r="G15" i="2" l="1"/>
  <c r="L16" i="2"/>
  <c r="C16" i="2"/>
  <c r="D15" i="2"/>
  <c r="I16" i="2"/>
  <c r="H3" i="2"/>
  <c r="Z7" i="2"/>
  <c r="P3" i="2" l="1"/>
  <c r="H4" i="2"/>
  <c r="H14" i="2" s="1"/>
  <c r="C17" i="2"/>
  <c r="F19" i="2" l="1"/>
  <c r="F17" i="2"/>
  <c r="F20" i="2" s="1"/>
  <c r="N3" i="2" l="1"/>
  <c r="K3" i="2"/>
  <c r="F4" i="2" l="1"/>
  <c r="M6" i="4"/>
  <c r="K5" i="4"/>
  <c r="I5" i="4"/>
  <c r="F6" i="4"/>
  <c r="D4" i="4"/>
  <c r="G4" i="2" l="1"/>
  <c r="I3" i="3"/>
  <c r="G3" i="3"/>
  <c r="D3" i="3"/>
  <c r="I19" i="2" l="1"/>
  <c r="I20" i="2" s="1"/>
  <c r="I17" i="2"/>
  <c r="Q3" i="2"/>
  <c r="R3" i="2" s="1"/>
  <c r="P4" i="2"/>
  <c r="J3" i="3"/>
  <c r="K3" i="3" s="1"/>
  <c r="M3" i="3" s="1"/>
  <c r="T3" i="2" l="1"/>
  <c r="T4" i="2" s="1"/>
  <c r="R4" i="2"/>
  <c r="V4" i="2" l="1"/>
</calcChain>
</file>

<file path=xl/sharedStrings.xml><?xml version="1.0" encoding="utf-8"?>
<sst xmlns="http://schemas.openxmlformats.org/spreadsheetml/2006/main" count="51" uniqueCount="44">
  <si>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</si>
  <si>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</si>
  <si>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</si>
  <si>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</si>
  <si>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</si>
  <si>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</si>
  <si>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</si>
  <si>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</si>
  <si>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</si>
  <si>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</si>
  <si>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</si>
  <si>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</si>
  <si>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</si>
  <si>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</si>
  <si>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</si>
  <si>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</si>
  <si>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CoveredArea 
(in sq ft)</t>
  </si>
  <si>
    <t>Details of Building</t>
  </si>
  <si>
    <t>4.We have taken the year of construction from information provided to us during the survey.</t>
  </si>
  <si>
    <t>Floor</t>
  </si>
  <si>
    <t>Ground Floor</t>
  </si>
  <si>
    <t>Covered Area (in sq.mtr)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</si>
  <si>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</si>
  <si>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</si>
  <si>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</si>
  <si>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</si>
  <si>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</si>
  <si>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</si>
  <si>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</si>
  <si>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RCC framed pillar beam column on RCC slab</t>
  </si>
  <si>
    <t>Main Building</t>
  </si>
  <si>
    <t>, Iron Pillar Truss</t>
  </si>
  <si>
    <t>Iron Pillar Truss</t>
  </si>
  <si>
    <t>Permissible Covered area (in sq.ft)</t>
  </si>
  <si>
    <t xml:space="preserve">5.As per our site survey we have observed the maintenance of the building is average . </t>
  </si>
  <si>
    <t>No Boundary Wall considered .</t>
  </si>
  <si>
    <t xml:space="preserve">BUILDING VALUATION OF PROPERTY OF M/S. EBIX CASH LIMITED | SITUATED AT PLOT NO. 118, NOIDA SPECIAL ECONOMIC ZONE, NOIDA, DISTRICT GAUTAM BUDDHA NAGAR, UTTAR PRADESH
</t>
  </si>
  <si>
    <t>1. All the details pertaing to the building area statement such as area, floor, etc has been taken from the physical measurement on the site during the survey only.</t>
  </si>
  <si>
    <t>2.The subject property is consturcted with RCC type of structures..</t>
  </si>
  <si>
    <t>Assuming Year of Construction</t>
  </si>
  <si>
    <t>Height in Ft.</t>
  </si>
  <si>
    <t>6.During the course of our site visit the subject property is vacant and no work was done in the said premises of the plot.</t>
  </si>
  <si>
    <t xml:space="preserve">7.The subject property building was looking old and no maintenance was done as per the visual observation during the survey. </t>
  </si>
  <si>
    <t xml:space="preserve">8.We have not provided the sanctioned bulding map of the subject property.Therfore, As per site measurement during the survey the  covered area considered for the valuation i.e 5468 sq.ft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</si>
</sst>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right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43" fontId="0" fillId="0" borderId="1" xfId="6" applyNumberFormat="1" applyFont="1" applyBorder="1" applyAlignment="1">
      <alignment horizontal="center" vertical="center" wrapText="1"/>
    </xf>
    <xf numFmtId="9" fontId="0" fillId="0" borderId="0" xfId="2" applyFont="1"/>
    <xf numFmtId="167" fontId="0" fillId="0" borderId="0" xfId="2" applyNumberFormat="1" applyFont="1"/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3" fontId="0" fillId="0" borderId="0" xfId="0" applyNumberFormat="1"/>
    <xf numFmtId="0" fontId="0" fillId="5" borderId="0" xfId="0" applyFill="1"/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3">
    <cellStyle name="40% - Accent1" xfId="3" builtinId="31"/>
    <cellStyle name="Comma" xfId="6" builtinId="3"/>
    <cellStyle name="Comma 2" xfId="4"/>
    <cellStyle name="Comma 2 2" xfId="10"/>
    <cellStyle name="Comma 3" xfId="12"/>
    <cellStyle name="Comma 4" xfId="8"/>
    <cellStyle name="Currency" xfId="1" builtinId="4"/>
    <cellStyle name="Currency 2" xfId="5"/>
    <cellStyle name="Currency 2 2" xfId="9"/>
    <cellStyle name="Currency 3" xfId="11"/>
    <cellStyle name="Currency 4" xfId="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topLeftCell="C1" workbookViewId="0">
      <selection activeCell="S3" sqref="S3"/>
    </sheetView>
  </sheetViews>
  <sheetFormatPr defaultRowHeight="15" x14ac:dyDescent="0.25"/>
  <cols>
    <col min="1" max="1" width="7.28515625" customWidth="1"/>
    <col min="2" max="2" width="13.28515625" customWidth="1"/>
    <col min="3" max="3" width="11" customWidth="1"/>
    <col min="4" max="4" width="9" bestFit="1" customWidth="1"/>
    <col min="5" max="5" width="19.7109375" customWidth="1"/>
    <col min="6" max="6" width="11.5703125" bestFit="1" customWidth="1"/>
    <col min="7" max="7" width="8.42578125" bestFit="1" customWidth="1"/>
    <col min="8" max="8" width="12.5703125" customWidth="1"/>
    <col min="9" max="9" width="11.140625" customWidth="1"/>
    <col min="10" max="10" width="5.5703125" bestFit="1" customWidth="1"/>
    <col min="11" max="11" width="10.42578125" bestFit="1" customWidth="1"/>
    <col min="12" max="12" width="9.42578125" bestFit="1" customWidth="1"/>
    <col min="13" max="13" width="7.7109375" hidden="1" customWidth="1"/>
    <col min="14" max="14" width="6.5703125" hidden="1" customWidth="1"/>
    <col min="15" max="15" width="11.85546875" bestFit="1" customWidth="1"/>
    <col min="16" max="16" width="12.7109375" bestFit="1" customWidth="1"/>
    <col min="17" max="17" width="14.28515625" bestFit="1" customWidth="1"/>
    <col min="18" max="18" width="11.85546875" bestFit="1" customWidth="1"/>
    <col min="19" max="19" width="8.28515625" bestFit="1" customWidth="1"/>
    <col min="20" max="20" width="13.140625" bestFit="1" customWidth="1"/>
    <col min="22" max="22" width="5.85546875" bestFit="1" customWidth="1"/>
    <col min="23" max="23" width="15.7109375" bestFit="1" customWidth="1"/>
    <col min="25" max="25" width="3" bestFit="1" customWidth="1"/>
    <col min="26" max="26" width="9" bestFit="1" customWidth="1"/>
    <col min="27" max="27" width="8" bestFit="1" customWidth="1"/>
    <col min="28" max="28" width="9" bestFit="1" customWidth="1"/>
  </cols>
  <sheetData>
    <row r="1" spans="1:27" ht="39" customHeight="1" x14ac:dyDescent="0.25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7" ht="60" x14ac:dyDescent="0.25">
      <c r="A2" s="1" t="s">
        <v>0</v>
      </c>
      <c r="B2" s="1" t="s">
        <v>17</v>
      </c>
      <c r="C2" s="1" t="s">
        <v>19</v>
      </c>
      <c r="D2" s="1" t="s">
        <v>40</v>
      </c>
      <c r="E2" s="1" t="s">
        <v>1</v>
      </c>
      <c r="F2" s="1" t="s">
        <v>21</v>
      </c>
      <c r="G2" s="1" t="s">
        <v>16</v>
      </c>
      <c r="H2" s="1" t="s">
        <v>33</v>
      </c>
      <c r="I2" s="1" t="s">
        <v>39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1" t="s">
        <v>10</v>
      </c>
      <c r="S2" s="2" t="s">
        <v>15</v>
      </c>
      <c r="T2" s="1" t="s">
        <v>11</v>
      </c>
      <c r="W2" t="s">
        <v>31</v>
      </c>
    </row>
    <row r="3" spans="1:27" ht="45" x14ac:dyDescent="0.25">
      <c r="A3" s="3">
        <v>1</v>
      </c>
      <c r="B3" s="3" t="s">
        <v>30</v>
      </c>
      <c r="C3" s="3" t="s">
        <v>20</v>
      </c>
      <c r="D3" s="3">
        <v>20</v>
      </c>
      <c r="E3" s="3" t="s">
        <v>29</v>
      </c>
      <c r="F3" s="25">
        <v>508</v>
      </c>
      <c r="G3" s="21">
        <f>F3*10.7639</f>
        <v>5468.0612000000001</v>
      </c>
      <c r="H3" s="21">
        <f>G3</f>
        <v>5468.0612000000001</v>
      </c>
      <c r="I3" s="3">
        <v>1995</v>
      </c>
      <c r="J3" s="3">
        <v>2022</v>
      </c>
      <c r="K3" s="3">
        <f t="shared" ref="K3" si="0">J3-I3</f>
        <v>27</v>
      </c>
      <c r="L3" s="3">
        <v>60</v>
      </c>
      <c r="M3" s="4">
        <v>0.1</v>
      </c>
      <c r="N3" s="5">
        <f t="shared" ref="N3" si="1">(1-M3)/L3</f>
        <v>1.5000000000000001E-2</v>
      </c>
      <c r="O3" s="6">
        <v>1400</v>
      </c>
      <c r="P3" s="6">
        <f>O3*H3</f>
        <v>7655285.6799999997</v>
      </c>
      <c r="Q3" s="6">
        <f t="shared" ref="Q3" si="2">P3*N3*K3</f>
        <v>3100390.7004</v>
      </c>
      <c r="R3" s="6">
        <f t="shared" ref="R3" si="3">MAX(P3-Q3,0)</f>
        <v>4554894.9795999993</v>
      </c>
      <c r="S3" s="19">
        <v>0.15</v>
      </c>
      <c r="T3" s="20">
        <f t="shared" ref="T3" si="4">IF(R3&gt;M3*P3,R3*(1-S3),P3*M3)</f>
        <v>3871660.7326599993</v>
      </c>
      <c r="W3" t="s">
        <v>32</v>
      </c>
      <c r="AA3">
        <v>1288.8800000000001</v>
      </c>
    </row>
    <row r="4" spans="1:27" x14ac:dyDescent="0.25">
      <c r="A4" s="41" t="s">
        <v>12</v>
      </c>
      <c r="B4" s="41"/>
      <c r="C4" s="41"/>
      <c r="D4" s="41"/>
      <c r="E4" s="41"/>
      <c r="F4" s="23">
        <f>SUM(F3:F3)</f>
        <v>508</v>
      </c>
      <c r="G4" s="22">
        <f>SUM(G3:G3)</f>
        <v>5468.0612000000001</v>
      </c>
      <c r="H4" s="22">
        <f>SUM(H3:H3)</f>
        <v>5468.0612000000001</v>
      </c>
      <c r="I4" s="41"/>
      <c r="J4" s="41"/>
      <c r="K4" s="41"/>
      <c r="L4" s="41"/>
      <c r="M4" s="41"/>
      <c r="N4" s="41"/>
      <c r="O4" s="41"/>
      <c r="P4" s="7">
        <f>SUM(P3:P3)</f>
        <v>7655285.6799999997</v>
      </c>
      <c r="Q4" s="7"/>
      <c r="R4" s="7">
        <f>SUM(R3:R3)</f>
        <v>4554894.9795999993</v>
      </c>
      <c r="S4" s="8"/>
      <c r="T4" s="7">
        <f>SUM(T3:T3)</f>
        <v>3871660.7326599993</v>
      </c>
      <c r="V4" t="e">
        <f>T4/#REF!</f>
        <v>#REF!</v>
      </c>
    </row>
    <row r="5" spans="1:27" x14ac:dyDescent="0.25">
      <c r="A5" s="42" t="s">
        <v>13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7" x14ac:dyDescent="0.25">
      <c r="A6" s="37" t="s">
        <v>37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Z6">
        <v>1288</v>
      </c>
    </row>
    <row r="7" spans="1:27" x14ac:dyDescent="0.25">
      <c r="A7" s="37" t="s">
        <v>38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Z7">
        <f>Z6*33000</f>
        <v>42504000</v>
      </c>
    </row>
    <row r="8" spans="1:27" x14ac:dyDescent="0.25">
      <c r="A8" s="37" t="s">
        <v>14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7" x14ac:dyDescent="0.25">
      <c r="A9" s="37" t="s">
        <v>18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7" x14ac:dyDescent="0.25">
      <c r="A10" s="38" t="s">
        <v>34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</row>
    <row r="11" spans="1:27" x14ac:dyDescent="0.25">
      <c r="A11" s="28" t="s">
        <v>41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1:27" x14ac:dyDescent="0.25">
      <c r="A12" s="28" t="s">
        <v>42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</row>
    <row r="13" spans="1:27" s="32" customFormat="1" ht="17.25" customHeight="1" x14ac:dyDescent="0.25">
      <c r="A13" s="33" t="s">
        <v>43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5"/>
    </row>
    <row r="14" spans="1:27" x14ac:dyDescent="0.25">
      <c r="H14" s="10">
        <f>H4/10.7639</f>
        <v>508.00000000000006</v>
      </c>
    </row>
    <row r="15" spans="1:27" x14ac:dyDescent="0.25">
      <c r="D15">
        <f>1288.8*9*0.6</f>
        <v>6959.5199999999995</v>
      </c>
      <c r="G15" s="26" t="e">
        <f>(G3+#REF!)/1288.8*9</f>
        <v>#REF!</v>
      </c>
      <c r="H15" s="10"/>
    </row>
    <row r="16" spans="1:27" x14ac:dyDescent="0.25">
      <c r="C16">
        <f>1288.8*9</f>
        <v>11599.199999999999</v>
      </c>
      <c r="I16">
        <f>1288.8*9*1.5</f>
        <v>17398.8</v>
      </c>
      <c r="L16">
        <f>1288.8*9*0.6</f>
        <v>6959.5199999999995</v>
      </c>
    </row>
    <row r="17" spans="3:17" x14ac:dyDescent="0.25">
      <c r="C17" s="10" t="e">
        <f>C16/(#REF!+F3)</f>
        <v>#REF!</v>
      </c>
      <c r="F17">
        <f>338*12500</f>
        <v>4225000</v>
      </c>
      <c r="I17" s="27">
        <f>(I16-G4)/I16</f>
        <v>0.68572193484608135</v>
      </c>
      <c r="Q17" s="11">
        <f>50000*1022</f>
        <v>51100000</v>
      </c>
    </row>
    <row r="18" spans="3:17" x14ac:dyDescent="0.25">
      <c r="M18" s="9"/>
      <c r="P18" s="31"/>
    </row>
    <row r="19" spans="3:17" x14ac:dyDescent="0.25">
      <c r="F19" s="11">
        <f>9730*6000</f>
        <v>58380000</v>
      </c>
      <c r="I19" s="24">
        <f>G4</f>
        <v>5468.0612000000001</v>
      </c>
    </row>
    <row r="20" spans="3:17" x14ac:dyDescent="0.25">
      <c r="F20" s="24">
        <f>SUM(F17:F19)</f>
        <v>62605000</v>
      </c>
      <c r="I20" s="10">
        <f>I19/(1288.8*9)</f>
        <v>0.47141709773087803</v>
      </c>
      <c r="N20">
        <f>20/3.28</f>
        <v>6.0975609756097562</v>
      </c>
    </row>
    <row r="21" spans="3:17" x14ac:dyDescent="0.25">
      <c r="I21" s="10"/>
    </row>
    <row r="22" spans="3:17" x14ac:dyDescent="0.25">
      <c r="Q22">
        <f>80000/1.196</f>
        <v>66889.632107023412</v>
      </c>
    </row>
    <row r="23" spans="3:17" x14ac:dyDescent="0.25">
      <c r="K23">
        <f>1022*60%</f>
        <v>613.19999999999993</v>
      </c>
    </row>
    <row r="24" spans="3:17" x14ac:dyDescent="0.25">
      <c r="Q24">
        <f>60000*1.196</f>
        <v>71760</v>
      </c>
    </row>
    <row r="26" spans="3:17" x14ac:dyDescent="0.25">
      <c r="L26">
        <f>5574*9*1.196</f>
        <v>59998.536</v>
      </c>
    </row>
    <row r="27" spans="3:17" x14ac:dyDescent="0.25">
      <c r="O27">
        <f>55000*1.05</f>
        <v>57750</v>
      </c>
    </row>
  </sheetData>
  <mergeCells count="10">
    <mergeCell ref="A13:T13"/>
    <mergeCell ref="A1:T1"/>
    <mergeCell ref="A8:T8"/>
    <mergeCell ref="A9:T9"/>
    <mergeCell ref="A10:T10"/>
    <mergeCell ref="A4:E4"/>
    <mergeCell ref="I4:O4"/>
    <mergeCell ref="A5:T5"/>
    <mergeCell ref="A6:T6"/>
    <mergeCell ref="A7:T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D17" sqref="D17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</cols>
  <sheetData>
    <row r="1" spans="1:13" ht="15.75" x14ac:dyDescent="0.25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05" x14ac:dyDescent="0.25">
      <c r="A2" s="12" t="s">
        <v>23</v>
      </c>
      <c r="B2" s="12" t="s">
        <v>24</v>
      </c>
      <c r="C2" s="12" t="s">
        <v>2</v>
      </c>
      <c r="D2" s="12" t="s">
        <v>25</v>
      </c>
      <c r="E2" s="12" t="s">
        <v>26</v>
      </c>
      <c r="F2" s="12" t="s">
        <v>5</v>
      </c>
      <c r="G2" s="12" t="s">
        <v>6</v>
      </c>
      <c r="H2" s="12" t="s">
        <v>27</v>
      </c>
      <c r="I2" s="12" t="s">
        <v>8</v>
      </c>
      <c r="J2" s="12" t="s">
        <v>9</v>
      </c>
      <c r="K2" s="12" t="s">
        <v>10</v>
      </c>
      <c r="L2" s="12" t="s">
        <v>28</v>
      </c>
      <c r="M2" s="12" t="s">
        <v>11</v>
      </c>
    </row>
    <row r="3" spans="1:13" x14ac:dyDescent="0.25">
      <c r="A3" s="13"/>
      <c r="B3" s="14">
        <v>2021</v>
      </c>
      <c r="C3" s="14">
        <v>2022</v>
      </c>
      <c r="D3" s="14">
        <f>C3-B3</f>
        <v>1</v>
      </c>
      <c r="E3" s="14">
        <v>60</v>
      </c>
      <c r="F3" s="15">
        <v>0.1</v>
      </c>
      <c r="G3" s="16">
        <f>(1-F3)/E3</f>
        <v>1.5000000000000001E-2</v>
      </c>
      <c r="H3" s="17">
        <v>1200</v>
      </c>
      <c r="I3" s="17">
        <f>H3*A3</f>
        <v>0</v>
      </c>
      <c r="J3" s="17">
        <f>I3*G3*D3</f>
        <v>0</v>
      </c>
      <c r="K3" s="17">
        <f>MAX(I3-J3,0)</f>
        <v>0</v>
      </c>
      <c r="L3" s="18">
        <v>0</v>
      </c>
      <c r="M3" s="17">
        <f>IF(K3&gt;F3*I3,K3*(1-L3),I3*F3)</f>
        <v>0</v>
      </c>
    </row>
    <row r="5" spans="1:13" x14ac:dyDescent="0.25">
      <c r="C5" t="s">
        <v>35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6"/>
  <sheetViews>
    <sheetView workbookViewId="0">
      <selection activeCell="L19" sqref="L19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2022-12-16T07:03:23Z</dcterms:modified>
</cp:coreProperties>
</file>