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Rahul Gupta\In progress\VIS(2022-23)-PL472-376-654 PLOT NO. 118\"/>
    </mc:Choice>
  </mc:AlternateContent>
  <bookViews>
    <workbookView xWindow="0" yWindow="0" windowWidth="20490" windowHeight="7755"/>
  </bookViews>
  <sheets>
    <sheet name="working" sheetId="2" r:id="rId1"/>
    <sheet name="Sheet2" sheetId="3" r:id="rId2"/>
    <sheet name="Sheet3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2" l="1"/>
  <c r="O5" i="2"/>
  <c r="L5" i="2"/>
  <c r="H5" i="2"/>
  <c r="I5" i="2" s="1"/>
  <c r="Q5" i="2" s="1"/>
  <c r="F4" i="4"/>
  <c r="R5" i="2" l="1"/>
  <c r="S5" i="2" s="1"/>
  <c r="U5" i="2" s="1"/>
  <c r="F7" i="4"/>
  <c r="F9" i="4" s="1"/>
  <c r="F10" i="4" s="1"/>
  <c r="F11" i="4" s="1"/>
  <c r="P29" i="2"/>
  <c r="R26" i="2"/>
  <c r="R19" i="2"/>
  <c r="M28" i="2"/>
  <c r="R24" i="2"/>
  <c r="L25" i="2"/>
  <c r="O22" i="2"/>
  <c r="H4" i="2" l="1"/>
  <c r="H6" i="2" s="1"/>
  <c r="H17" i="2" l="1"/>
  <c r="M18" i="2"/>
  <c r="D18" i="2"/>
  <c r="E17" i="2"/>
  <c r="J18" i="2"/>
  <c r="I4" i="2"/>
  <c r="I6" i="2" s="1"/>
  <c r="AA9" i="2"/>
  <c r="Q4" i="2" l="1"/>
  <c r="Q6" i="2" s="1"/>
  <c r="I16" i="2"/>
  <c r="D19" i="2"/>
  <c r="G21" i="2" l="1"/>
  <c r="G19" i="2"/>
  <c r="G22" i="2" s="1"/>
  <c r="O4" i="2" l="1"/>
  <c r="L4" i="2"/>
  <c r="I3" i="3" l="1"/>
  <c r="G3" i="3"/>
  <c r="D3" i="3"/>
  <c r="J21" i="2" l="1"/>
  <c r="J22" i="2" s="1"/>
  <c r="J19" i="2"/>
  <c r="R4" i="2"/>
  <c r="S4" i="2" s="1"/>
  <c r="S6" i="2" s="1"/>
  <c r="J3" i="3"/>
  <c r="K3" i="3" s="1"/>
  <c r="M3" i="3" s="1"/>
  <c r="U4" i="2" l="1"/>
  <c r="U6" i="2" s="1"/>
  <c r="X11" i="2" s="1"/>
  <c r="X12" i="2" s="1"/>
  <c r="W6" i="2" l="1"/>
</calcChain>
</file>

<file path=xl/sharedStrings.xml><?xml version="1.0" encoding="utf-8"?>
<sst xmlns="http://schemas.openxmlformats.org/spreadsheetml/2006/main" count="56" uniqueCount="48">
  <si>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</si>
  <si>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</si>
  <si>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</si>
  <si>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</si>
  <si>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</si>
  <si>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</si>
  <si>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</si>
  <si>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</si>
  <si>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</si>
  <si>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</si>
  <si>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</si>
  <si>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</si>
  <si>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</si>
  <si>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</si>
  <si>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</si>
  <si>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</si>
  <si>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CoveredArea 
(in sq ft)</t>
  </si>
  <si>
    <t>Details of Building</t>
  </si>
  <si>
    <t>4.We have taken the year of construction from information provided to us during the survey.</t>
  </si>
  <si>
    <t>Floor</t>
  </si>
  <si>
    <t>Covered Area (in sq.mtr)</t>
  </si>
  <si>
    <t>Boundary wall valuation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</si>
  <si>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</si>
  <si>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</si>
  <si>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</si>
  <si>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</si>
  <si>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</si>
  <si>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</si>
  <si>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t>RCC framed pillar beam column on RCC slab</t>
  </si>
  <si>
    <t>Main Building</t>
  </si>
  <si>
    <t>, Iron Pillar Truss</t>
  </si>
  <si>
    <t>Iron Pillar Truss</t>
  </si>
  <si>
    <t>Permissible Covered area (in sq.ft)</t>
  </si>
  <si>
    <t>No Boundary Wall considered .</t>
  </si>
  <si>
    <t xml:space="preserve">BUILDING VALUATION OF PROPERTY OF M/S. EBIX CASH LIMITED | SITUATED AT PLOT NO. 118, NOIDA SPECIAL ECONOMIC ZONE, NOIDA, DISTRICT GAUTAM BUDDHA NAGAR, UTTAR PRADESH
</t>
  </si>
  <si>
    <t>1. All the details pertaing to the building area statement such as area, floor, etc has been taken from the physical measurement on the site during the survey only.</t>
  </si>
  <si>
    <t>2.The subject property is consturcted with RCC type of structures..</t>
  </si>
  <si>
    <t>Assuming Year of Construction</t>
  </si>
  <si>
    <t>Height in Ft.</t>
  </si>
  <si>
    <t>6.During the course of our site visit the subject property is vacant and no work was done in the said premises of the plot.</t>
  </si>
  <si>
    <t xml:space="preserve">7.The subject property building was looking old and no maintenance was done as per the visual observation during the survey. </t>
  </si>
  <si>
    <t>As per circle rate</t>
  </si>
  <si>
    <t xml:space="preserve">Ground Floor level </t>
  </si>
  <si>
    <t>First Floor  level</t>
  </si>
  <si>
    <t>10'</t>
  </si>
  <si>
    <t>RCC structure</t>
  </si>
  <si>
    <t xml:space="preserve">8.We have not provided the sanctioned bulding map of the subject property.Therfore, As per site measurement during the survey the  covered area considered for the valuation i.e 8463 sq.ft only. </t>
  </si>
  <si>
    <t>5.As per our site survey we have observed the maintenance of the building is very 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</si>
</sst>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 wrapText="1"/>
    </xf>
    <xf numFmtId="165" fontId="0" fillId="5" borderId="1" xfId="1" applyNumberFormat="1" applyFont="1" applyFill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166" fontId="0" fillId="0" borderId="0" xfId="0" applyNumberFormat="1"/>
    <xf numFmtId="43" fontId="0" fillId="0" borderId="1" xfId="6" applyFont="1" applyBorder="1" applyAlignment="1">
      <alignment horizontal="center" vertical="center" wrapText="1"/>
    </xf>
    <xf numFmtId="9" fontId="0" fillId="0" borderId="0" xfId="2" applyFont="1"/>
    <xf numFmtId="167" fontId="0" fillId="0" borderId="0" xfId="2" applyNumberFormat="1" applyFont="1"/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" fontId="0" fillId="0" borderId="0" xfId="0" applyNumberFormat="1"/>
    <xf numFmtId="0" fontId="0" fillId="5" borderId="0" xfId="0" applyFill="1"/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3">
    <cellStyle name="40% - Accent1" xfId="3" builtinId="31"/>
    <cellStyle name="Comma" xfId="6" builtinId="3"/>
    <cellStyle name="Comma 2" xfId="4"/>
    <cellStyle name="Comma 2 2" xfId="10"/>
    <cellStyle name="Comma 3" xfId="12"/>
    <cellStyle name="Comma 4" xfId="8"/>
    <cellStyle name="Currency" xfId="1" builtinId="4"/>
    <cellStyle name="Currency 2" xfId="5"/>
    <cellStyle name="Currency 2 2" xfId="9"/>
    <cellStyle name="Currency 3" xfId="11"/>
    <cellStyle name="Currency 4" xfId="7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9"/>
  <sheetViews>
    <sheetView tabSelected="1" workbookViewId="0">
      <selection activeCell="H5" sqref="H5"/>
    </sheetView>
  </sheetViews>
  <sheetFormatPr defaultRowHeight="15" x14ac:dyDescent="0.25"/>
  <cols>
    <col min="2" max="2" width="7.28515625" customWidth="1"/>
    <col min="3" max="3" width="13.28515625" customWidth="1"/>
    <col min="4" max="4" width="11" customWidth="1"/>
    <col min="5" max="5" width="9" bestFit="1" customWidth="1"/>
    <col min="6" max="6" width="19.7109375" customWidth="1"/>
    <col min="7" max="7" width="11.5703125" bestFit="1" customWidth="1"/>
    <col min="8" max="8" width="8.42578125" bestFit="1" customWidth="1"/>
    <col min="9" max="9" width="11.7109375" customWidth="1"/>
    <col min="10" max="10" width="11.140625" customWidth="1"/>
    <col min="11" max="11" width="5.5703125" hidden="1" customWidth="1"/>
    <col min="12" max="12" width="10.42578125" hidden="1" customWidth="1"/>
    <col min="13" max="13" width="9.42578125" hidden="1" customWidth="1"/>
    <col min="14" max="14" width="7.7109375" hidden="1" customWidth="1"/>
    <col min="15" max="15" width="6.5703125" hidden="1" customWidth="1"/>
    <col min="16" max="16" width="9" hidden="1" customWidth="1"/>
    <col min="17" max="17" width="14.140625" hidden="1" customWidth="1"/>
    <col min="18" max="18" width="14.28515625" hidden="1" customWidth="1"/>
    <col min="19" max="19" width="11.85546875" hidden="1" customWidth="1"/>
    <col min="20" max="20" width="10.85546875" hidden="1" customWidth="1"/>
    <col min="21" max="21" width="13.140625" hidden="1" customWidth="1"/>
    <col min="23" max="23" width="5.85546875" bestFit="1" customWidth="1"/>
    <col min="24" max="24" width="15.7109375" bestFit="1" customWidth="1"/>
    <col min="26" max="26" width="3" bestFit="1" customWidth="1"/>
    <col min="27" max="27" width="9" bestFit="1" customWidth="1"/>
    <col min="28" max="28" width="8" bestFit="1" customWidth="1"/>
    <col min="29" max="29" width="9" bestFit="1" customWidth="1"/>
  </cols>
  <sheetData>
    <row r="2" spans="2:28" ht="52.5" customHeight="1" x14ac:dyDescent="0.25">
      <c r="B2" s="35" t="s">
        <v>34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2:28" ht="75" x14ac:dyDescent="0.25">
      <c r="B3" s="1" t="s">
        <v>0</v>
      </c>
      <c r="C3" s="1" t="s">
        <v>17</v>
      </c>
      <c r="D3" s="1" t="s">
        <v>19</v>
      </c>
      <c r="E3" s="1" t="s">
        <v>38</v>
      </c>
      <c r="F3" s="1" t="s">
        <v>1</v>
      </c>
      <c r="G3" s="1" t="s">
        <v>20</v>
      </c>
      <c r="H3" s="1" t="s">
        <v>16</v>
      </c>
      <c r="I3" s="1" t="s">
        <v>32</v>
      </c>
      <c r="J3" s="1" t="s">
        <v>37</v>
      </c>
      <c r="K3" s="1" t="s">
        <v>2</v>
      </c>
      <c r="L3" s="1" t="s">
        <v>3</v>
      </c>
      <c r="M3" s="1" t="s">
        <v>4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9</v>
      </c>
      <c r="S3" s="1" t="s">
        <v>10</v>
      </c>
      <c r="T3" s="2" t="s">
        <v>15</v>
      </c>
      <c r="U3" s="1" t="s">
        <v>11</v>
      </c>
      <c r="X3" t="s">
        <v>30</v>
      </c>
    </row>
    <row r="4" spans="2:28" ht="45" x14ac:dyDescent="0.25">
      <c r="B4" s="3">
        <v>1</v>
      </c>
      <c r="C4" s="3" t="s">
        <v>29</v>
      </c>
      <c r="D4" s="3" t="s">
        <v>42</v>
      </c>
      <c r="E4" s="3">
        <v>20</v>
      </c>
      <c r="F4" s="3" t="s">
        <v>28</v>
      </c>
      <c r="G4" s="24">
        <v>508</v>
      </c>
      <c r="H4" s="21">
        <f>G4*10.7639</f>
        <v>5468.0612000000001</v>
      </c>
      <c r="I4" s="21">
        <f>H4</f>
        <v>5468.0612000000001</v>
      </c>
      <c r="J4" s="3">
        <v>1995</v>
      </c>
      <c r="K4" s="3">
        <v>2022</v>
      </c>
      <c r="L4" s="3">
        <f t="shared" ref="L4:L5" si="0">K4-J4</f>
        <v>27</v>
      </c>
      <c r="M4" s="3">
        <v>60</v>
      </c>
      <c r="N4" s="4">
        <v>0.1</v>
      </c>
      <c r="O4" s="5">
        <f t="shared" ref="O4:O5" si="1">(1-N4)/M4</f>
        <v>1.5000000000000001E-2</v>
      </c>
      <c r="P4" s="6">
        <v>1300</v>
      </c>
      <c r="Q4" s="6">
        <f>P4*I4</f>
        <v>7108479.5600000005</v>
      </c>
      <c r="R4" s="6">
        <f t="shared" ref="R4:R5" si="2">Q4*O4*L4</f>
        <v>2878934.2218000004</v>
      </c>
      <c r="S4" s="6">
        <f t="shared" ref="S4:S5" si="3">MAX(Q4-R4,0)</f>
        <v>4229545.3382000001</v>
      </c>
      <c r="T4" s="19">
        <v>0.1</v>
      </c>
      <c r="U4" s="20">
        <f t="shared" ref="U4:U5" si="4">IF(S4&gt;N4*Q4,S4*(1-T4),Q4*N4)</f>
        <v>3806590.8043800001</v>
      </c>
      <c r="X4" t="s">
        <v>31</v>
      </c>
      <c r="AB4">
        <v>1288.8800000000001</v>
      </c>
    </row>
    <row r="5" spans="2:28" ht="30" x14ac:dyDescent="0.25">
      <c r="B5" s="3">
        <v>2</v>
      </c>
      <c r="C5" s="3" t="s">
        <v>29</v>
      </c>
      <c r="D5" s="3" t="s">
        <v>43</v>
      </c>
      <c r="E5" s="3" t="s">
        <v>44</v>
      </c>
      <c r="F5" s="3" t="s">
        <v>45</v>
      </c>
      <c r="G5" s="24">
        <v>295</v>
      </c>
      <c r="H5" s="21">
        <f>G5*10.7639</f>
        <v>3175.3505</v>
      </c>
      <c r="I5" s="21">
        <f>H5</f>
        <v>3175.3505</v>
      </c>
      <c r="J5" s="3">
        <v>1995</v>
      </c>
      <c r="K5" s="3">
        <v>2022</v>
      </c>
      <c r="L5" s="3">
        <f t="shared" si="0"/>
        <v>27</v>
      </c>
      <c r="M5" s="3">
        <v>60</v>
      </c>
      <c r="N5" s="4">
        <v>0.1</v>
      </c>
      <c r="O5" s="5">
        <f t="shared" si="1"/>
        <v>1.5000000000000001E-2</v>
      </c>
      <c r="P5" s="6">
        <v>1150</v>
      </c>
      <c r="Q5" s="6">
        <f>P5*I5</f>
        <v>3651653.0750000002</v>
      </c>
      <c r="R5" s="6">
        <f t="shared" si="2"/>
        <v>1478919.4953750002</v>
      </c>
      <c r="S5" s="6">
        <f t="shared" si="3"/>
        <v>2172733.5796250002</v>
      </c>
      <c r="T5" s="19">
        <v>0.1</v>
      </c>
      <c r="U5" s="20">
        <f t="shared" si="4"/>
        <v>1955460.2216625002</v>
      </c>
    </row>
    <row r="6" spans="2:28" x14ac:dyDescent="0.25">
      <c r="B6" s="40" t="s">
        <v>12</v>
      </c>
      <c r="C6" s="40"/>
      <c r="D6" s="40"/>
      <c r="E6" s="40"/>
      <c r="F6" s="40"/>
      <c r="G6" s="22">
        <f>SUM(G4:G5)</f>
        <v>803</v>
      </c>
      <c r="H6" s="22">
        <f>SUM(H4:H5)</f>
        <v>8643.4117000000006</v>
      </c>
      <c r="I6" s="22">
        <f>SUM(I4:I5)</f>
        <v>8643.4117000000006</v>
      </c>
      <c r="J6" s="40"/>
      <c r="K6" s="40"/>
      <c r="L6" s="40"/>
      <c r="M6" s="40"/>
      <c r="N6" s="40"/>
      <c r="O6" s="40"/>
      <c r="P6" s="40"/>
      <c r="Q6" s="7">
        <f>SUM(Q4:Q5)</f>
        <v>10760132.635000002</v>
      </c>
      <c r="R6" s="7"/>
      <c r="S6" s="7">
        <f>SUM(S4:S5)</f>
        <v>6402278.9178250004</v>
      </c>
      <c r="T6" s="8"/>
      <c r="U6" s="7">
        <f>SUM(U4:U5)</f>
        <v>5762051.0260425005</v>
      </c>
      <c r="W6" t="e">
        <f>U6/#REF!</f>
        <v>#REF!</v>
      </c>
    </row>
    <row r="7" spans="2:28" x14ac:dyDescent="0.25">
      <c r="B7" s="41" t="s">
        <v>13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2:28" x14ac:dyDescent="0.25">
      <c r="B8" s="36" t="s">
        <v>35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AA8">
        <v>1288</v>
      </c>
    </row>
    <row r="9" spans="2:28" x14ac:dyDescent="0.25">
      <c r="B9" s="36" t="s">
        <v>36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AA9">
        <f>AA8*33000</f>
        <v>42504000</v>
      </c>
    </row>
    <row r="10" spans="2:28" x14ac:dyDescent="0.25">
      <c r="B10" s="36" t="s">
        <v>14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X10">
        <v>567232000</v>
      </c>
    </row>
    <row r="11" spans="2:28" x14ac:dyDescent="0.25">
      <c r="B11" s="36" t="s">
        <v>18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X11" s="9">
        <f>U6</f>
        <v>5762051.0260425005</v>
      </c>
    </row>
    <row r="12" spans="2:28" x14ac:dyDescent="0.25">
      <c r="B12" s="37" t="s">
        <v>47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9"/>
      <c r="X12" s="9">
        <f>X10+X11</f>
        <v>572994051.02604246</v>
      </c>
    </row>
    <row r="13" spans="2:28" x14ac:dyDescent="0.25">
      <c r="B13" s="27" t="s">
        <v>39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9"/>
    </row>
    <row r="14" spans="2:28" x14ac:dyDescent="0.25">
      <c r="B14" s="27" t="s">
        <v>40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9"/>
    </row>
    <row r="15" spans="2:28" s="31" customFormat="1" ht="21.75" customHeight="1" x14ac:dyDescent="0.25">
      <c r="B15" s="32" t="s">
        <v>46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4"/>
    </row>
    <row r="16" spans="2:28" x14ac:dyDescent="0.25">
      <c r="I16" s="10">
        <f>I6/10.7639</f>
        <v>803.00000000000011</v>
      </c>
    </row>
    <row r="17" spans="4:18" x14ac:dyDescent="0.25">
      <c r="E17">
        <f>1288.8*9*0.6</f>
        <v>6959.5199999999995</v>
      </c>
      <c r="H17" s="25" t="e">
        <f>(H4+#REF!)/1288.8*9</f>
        <v>#REF!</v>
      </c>
      <c r="I17" s="10"/>
    </row>
    <row r="18" spans="4:18" x14ac:dyDescent="0.25">
      <c r="D18">
        <f>1288.8*9</f>
        <v>11599.199999999999</v>
      </c>
      <c r="J18">
        <f>1288.8*9*1.5</f>
        <v>17398.8</v>
      </c>
      <c r="M18">
        <f>1288.8*9*0.6</f>
        <v>6959.5199999999995</v>
      </c>
    </row>
    <row r="19" spans="4:18" x14ac:dyDescent="0.25">
      <c r="D19" s="10" t="e">
        <f>D18/(#REF!+G4)</f>
        <v>#REF!</v>
      </c>
      <c r="G19">
        <f>338*12500</f>
        <v>4225000</v>
      </c>
      <c r="J19" s="26">
        <f>(J18-H6)/J18</f>
        <v>0.50321794031772304</v>
      </c>
      <c r="R19" s="11">
        <f>50000*1022</f>
        <v>51100000</v>
      </c>
    </row>
    <row r="20" spans="4:18" x14ac:dyDescent="0.25">
      <c r="N20" s="9"/>
      <c r="Q20" s="30"/>
    </row>
    <row r="21" spans="4:18" x14ac:dyDescent="0.25">
      <c r="G21" s="11">
        <f>9730*6000</f>
        <v>58380000</v>
      </c>
      <c r="J21" s="23">
        <f>H6</f>
        <v>8643.4117000000006</v>
      </c>
    </row>
    <row r="22" spans="4:18" x14ac:dyDescent="0.25">
      <c r="G22" s="23">
        <f>SUM(G19:G21)</f>
        <v>62605000</v>
      </c>
      <c r="J22" s="10">
        <f>J21/(1288.8*9)</f>
        <v>0.74517308952341554</v>
      </c>
      <c r="O22">
        <f>20/3.28</f>
        <v>6.0975609756097562</v>
      </c>
    </row>
    <row r="23" spans="4:18" x14ac:dyDescent="0.25">
      <c r="J23" s="10"/>
    </row>
    <row r="24" spans="4:18" x14ac:dyDescent="0.25">
      <c r="R24">
        <f>80000/1.196</f>
        <v>66889.632107023412</v>
      </c>
    </row>
    <row r="25" spans="4:18" x14ac:dyDescent="0.25">
      <c r="L25">
        <f>1022*60%</f>
        <v>613.19999999999993</v>
      </c>
    </row>
    <row r="26" spans="4:18" x14ac:dyDescent="0.25">
      <c r="R26">
        <f>60000*1.196</f>
        <v>71760</v>
      </c>
    </row>
    <row r="28" spans="4:18" x14ac:dyDescent="0.25">
      <c r="M28">
        <f>5574*9*1.196</f>
        <v>59998.536</v>
      </c>
    </row>
    <row r="29" spans="4:18" x14ac:dyDescent="0.25">
      <c r="P29">
        <f>55000*1.05</f>
        <v>57750</v>
      </c>
    </row>
  </sheetData>
  <mergeCells count="10">
    <mergeCell ref="B15:U15"/>
    <mergeCell ref="B2:U2"/>
    <mergeCell ref="B10:U10"/>
    <mergeCell ref="B11:U11"/>
    <mergeCell ref="B12:U12"/>
    <mergeCell ref="B6:F6"/>
    <mergeCell ref="J6:P6"/>
    <mergeCell ref="B7:U7"/>
    <mergeCell ref="B8:U8"/>
    <mergeCell ref="B9:U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A7" sqref="A7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bestFit="1" customWidth="1"/>
    <col min="8" max="8" width="8" bestFit="1" customWidth="1"/>
    <col min="9" max="9" width="11.5703125" bestFit="1" customWidth="1"/>
    <col min="10" max="10" width="10.5703125" bestFit="1" customWidth="1"/>
    <col min="11" max="11" width="11.5703125" bestFit="1" customWidth="1"/>
    <col min="12" max="12" width="8.7109375" bestFit="1" customWidth="1"/>
    <col min="13" max="13" width="11.5703125" bestFit="1" customWidth="1"/>
  </cols>
  <sheetData>
    <row r="1" spans="1:13" ht="15.75" x14ac:dyDescent="0.25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05" x14ac:dyDescent="0.25">
      <c r="A2" s="12" t="s">
        <v>22</v>
      </c>
      <c r="B2" s="12" t="s">
        <v>23</v>
      </c>
      <c r="C2" s="12" t="s">
        <v>2</v>
      </c>
      <c r="D2" s="12" t="s">
        <v>24</v>
      </c>
      <c r="E2" s="12" t="s">
        <v>25</v>
      </c>
      <c r="F2" s="12" t="s">
        <v>5</v>
      </c>
      <c r="G2" s="12" t="s">
        <v>6</v>
      </c>
      <c r="H2" s="12" t="s">
        <v>26</v>
      </c>
      <c r="I2" s="12" t="s">
        <v>8</v>
      </c>
      <c r="J2" s="12" t="s">
        <v>9</v>
      </c>
      <c r="K2" s="12" t="s">
        <v>10</v>
      </c>
      <c r="L2" s="12" t="s">
        <v>27</v>
      </c>
      <c r="M2" s="12" t="s">
        <v>11</v>
      </c>
    </row>
    <row r="3" spans="1:13" x14ac:dyDescent="0.25">
      <c r="A3" s="13"/>
      <c r="B3" s="14">
        <v>2021</v>
      </c>
      <c r="C3" s="14">
        <v>2022</v>
      </c>
      <c r="D3" s="14">
        <f>C3-B3</f>
        <v>1</v>
      </c>
      <c r="E3" s="14">
        <v>60</v>
      </c>
      <c r="F3" s="15">
        <v>0.1</v>
      </c>
      <c r="G3" s="16">
        <f>(1-F3)/E3</f>
        <v>1.5000000000000001E-2</v>
      </c>
      <c r="H3" s="17">
        <v>1200</v>
      </c>
      <c r="I3" s="17">
        <f>H3*A3</f>
        <v>0</v>
      </c>
      <c r="J3" s="17">
        <f>I3*G3*D3</f>
        <v>0</v>
      </c>
      <c r="K3" s="17">
        <f>MAX(I3-J3,0)</f>
        <v>0</v>
      </c>
      <c r="L3" s="18">
        <v>0</v>
      </c>
      <c r="M3" s="17">
        <f>IF(K3&gt;F3*I3,K3*(1-L3),I3*F3)</f>
        <v>0</v>
      </c>
    </row>
    <row r="5" spans="1:13" x14ac:dyDescent="0.25">
      <c r="C5" t="s">
        <v>33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1"/>
  <sheetViews>
    <sheetView workbookViewId="0">
      <selection activeCell="I20" sqref="I20"/>
    </sheetView>
  </sheetViews>
  <sheetFormatPr defaultRowHeight="15" x14ac:dyDescent="0.25"/>
  <cols>
    <col min="4" max="4" width="15.85546875" bestFit="1" customWidth="1"/>
    <col min="6" max="6" width="11" bestFit="1" customWidth="1"/>
    <col min="9" max="9" width="10" bestFit="1" customWidth="1"/>
  </cols>
  <sheetData>
    <row r="4" spans="4:6" x14ac:dyDescent="0.25">
      <c r="D4" t="s">
        <v>41</v>
      </c>
      <c r="F4">
        <f>14000*508</f>
        <v>7112000</v>
      </c>
    </row>
    <row r="7" spans="4:6" x14ac:dyDescent="0.25">
      <c r="F7">
        <f>F4*27*9</f>
        <v>1728216000</v>
      </c>
    </row>
    <row r="9" spans="4:6" x14ac:dyDescent="0.25">
      <c r="F9">
        <f>F7/80</f>
        <v>21602700</v>
      </c>
    </row>
    <row r="10" spans="4:6" x14ac:dyDescent="0.25">
      <c r="F10">
        <f>F9/10</f>
        <v>2160270</v>
      </c>
    </row>
    <row r="11" spans="4:6" x14ac:dyDescent="0.25">
      <c r="F11">
        <f>F4-F10</f>
        <v>4951730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Rahul Gupta</cp:lastModifiedBy>
  <dcterms:created xsi:type="dcterms:W3CDTF">2022-07-28T09:17:09Z</dcterms:created>
  <dcterms:modified xsi:type="dcterms:W3CDTF">2022-12-19T09:13:12Z</dcterms:modified>
</cp:coreProperties>
</file>