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4\Desktop\uploads\VIS(2022-23)-PL484-387-667\Old\VIS(2021-22)-PL299-Q68-275-343\PreparerReport\"/>
    </mc:Choice>
  </mc:AlternateContent>
  <xr:revisionPtr revIDLastSave="0" documentId="13_ncr:1_{850BB8B7-F4E1-4675-93E6-7BAFA39B4465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Building Sheet" sheetId="1" r:id="rId1"/>
    <sheet name="Current_Working" sheetId="2" r:id="rId2"/>
  </sheets>
  <definedNames>
    <definedName name="_xlnm._FilterDatabase" localSheetId="0" hidden="1">'Building Sheet'!$B$3:$N$15</definedName>
  </definedNames>
  <calcPr calcId="181029"/>
</workbook>
</file>

<file path=xl/calcChain.xml><?xml version="1.0" encoding="utf-8"?>
<calcChain xmlns="http://schemas.openxmlformats.org/spreadsheetml/2006/main">
  <c r="G6" i="2" l="1"/>
  <c r="P6" i="2" s="1"/>
  <c r="G7" i="2"/>
  <c r="P7" i="2" s="1"/>
  <c r="G8" i="2"/>
  <c r="G5" i="2"/>
  <c r="F9" i="2"/>
  <c r="N8" i="2"/>
  <c r="K8" i="2"/>
  <c r="P8" i="2"/>
  <c r="N7" i="2"/>
  <c r="K7" i="2"/>
  <c r="N6" i="2"/>
  <c r="K6" i="2"/>
  <c r="N5" i="2"/>
  <c r="K5" i="2"/>
  <c r="G9" i="2" l="1"/>
  <c r="P5" i="2"/>
  <c r="Q5" i="2" s="1"/>
  <c r="R5" i="2" s="1"/>
  <c r="Q6" i="2"/>
  <c r="R6" i="2" s="1"/>
  <c r="T6" i="2" s="1"/>
  <c r="Q8" i="2"/>
  <c r="R8" i="2" s="1"/>
  <c r="T8" i="2" s="1"/>
  <c r="Q7" i="2"/>
  <c r="R7" i="2" s="1"/>
  <c r="T7" i="2" s="1"/>
  <c r="P9" i="2" l="1"/>
  <c r="R9" i="2"/>
  <c r="T5" i="2"/>
  <c r="Q9" i="2"/>
  <c r="T9" i="2" l="1"/>
  <c r="U5" i="2"/>
  <c r="J5" i="1"/>
  <c r="J6" i="1"/>
  <c r="J7" i="1"/>
  <c r="J8" i="1"/>
  <c r="I10" i="1"/>
  <c r="J9" i="1"/>
  <c r="J4" i="1"/>
  <c r="J10" i="1" s="1"/>
  <c r="L5" i="1" l="1"/>
  <c r="L6" i="1"/>
  <c r="L7" i="1"/>
  <c r="L8" i="1"/>
  <c r="L9" i="1"/>
  <c r="L4" i="1"/>
  <c r="N5" i="1" l="1"/>
  <c r="N6" i="1"/>
  <c r="N7" i="1"/>
  <c r="N8" i="1"/>
  <c r="N9" i="1"/>
  <c r="L10" i="1" l="1"/>
  <c r="N4" i="1" l="1"/>
  <c r="N10" i="1" l="1"/>
</calcChain>
</file>

<file path=xl/sharedStrings.xml><?xml version="1.0" encoding="utf-8"?>
<sst xmlns="http://schemas.openxmlformats.org/spreadsheetml/2006/main" count="81" uniqueCount="51">
  <si>
    <t>Block Name</t>
  </si>
  <si>
    <t>Total Slabs/ Floors</t>
  </si>
  <si>
    <t>Year of construction</t>
  </si>
  <si>
    <t>Structure condition</t>
  </si>
  <si>
    <t xml:space="preserve">Type of construction     </t>
  </si>
  <si>
    <t>Remarks :</t>
  </si>
  <si>
    <t>Good</t>
  </si>
  <si>
    <t>TOTAL</t>
  </si>
  <si>
    <t>Floor wise Height
 (ft.)</t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</si>
  <si>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ft.)</t>
    </r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</si>
  <si>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mtr.)</t>
    </r>
  </si>
  <si>
    <t>Depreciated Replacement Cost</t>
  </si>
  <si>
    <t>4. The valuation of the property has been done by the deprecated replacement cost approach.</t>
  </si>
  <si>
    <t>Fair market Value</t>
  </si>
  <si>
    <t>Total Govt. Guideline Rate</t>
  </si>
  <si>
    <t>RCC FRAMED STRUCTURE</t>
  </si>
  <si>
    <t>GROUND FLOOR</t>
  </si>
  <si>
    <t>SECOND FLOOR</t>
  </si>
  <si>
    <t>Govt. Guideline Rate              (per sq. mtr.)</t>
  </si>
  <si>
    <t>VALUATION OF BUILDING /CIVIL STRUCTURE OF M/S. FUSION INDUSTRIES LIMITED.</t>
  </si>
  <si>
    <t>OFFICE BUILDING</t>
  </si>
  <si>
    <t xml:space="preserve"> HALL</t>
  </si>
  <si>
    <t>Poor</t>
  </si>
  <si>
    <t>GUARD ROOM</t>
  </si>
  <si>
    <t>PRODUCTION SHED</t>
  </si>
  <si>
    <t>SHED WITH MS TRUSS</t>
  </si>
  <si>
    <t>SHED</t>
  </si>
  <si>
    <t>TIN SHED</t>
  </si>
  <si>
    <t>1. All these civil structures are located in the premises of M/s. Fusion Industries limited, at Plot No. 78, Salanpur Industrial area, Distric- Bhind, madhya Pradesh.</t>
  </si>
  <si>
    <t>2. In Building &amp; Civil works only those Buildings &amp; Civil works is taken into consideration as per site survey.</t>
  </si>
  <si>
    <t>3. The Production Shed and Tin Shed is not considered for the valuation since the roof of the said structures were not found during the site survey.</t>
  </si>
  <si>
    <t>SR. No.</t>
  </si>
  <si>
    <t>Floor</t>
  </si>
  <si>
    <t>`Particular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</si>
  <si>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</si>
  <si>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</si>
  <si>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</si>
  <si>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</si>
  <si>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</si>
  <si>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</si>
  <si>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</si>
  <si>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</si>
  <si>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</si>
  <si>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</si>
  <si>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</si>
  <si>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</si>
  <si>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</si>
  <si>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</si>
  <si>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</si>
  <si>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</si>
  <si>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Remarks: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</si>
</sst>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  <numFmt numFmtId="165" formatCode="_ &quot;₹&quot;\ * #,##0_ ;_ &quot;₹&quot;\ * \-#,##0_ ;_ &quot;₹&quot;\ * &quot;-&quot;??_ ;_ @_ 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4" borderId="0" xfId="0" applyFill="1"/>
    <xf numFmtId="164" fontId="0" fillId="0" borderId="4" xfId="0" applyNumberFormat="1" applyBorder="1" applyAlignment="1">
      <alignment vertical="center"/>
    </xf>
    <xf numFmtId="4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165" fontId="7" fillId="4" borderId="7" xfId="2" applyNumberFormat="1" applyFont="1" applyFill="1" applyBorder="1" applyAlignment="1">
      <alignment horizontal="center" vertical="center"/>
    </xf>
    <xf numFmtId="44" fontId="7" fillId="4" borderId="7" xfId="0" applyNumberFormat="1" applyFont="1" applyFill="1" applyBorder="1" applyAlignment="1">
      <alignment horizontal="center" vertical="center"/>
    </xf>
    <xf numFmtId="42" fontId="7" fillId="4" borderId="2" xfId="0" applyNumberFormat="1" applyFont="1" applyFill="1" applyBorder="1" applyAlignment="1">
      <alignment horizontal="center" vertical="center"/>
    </xf>
    <xf numFmtId="42" fontId="0" fillId="0" borderId="3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2" fillId="0" borderId="3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5" fontId="0" fillId="4" borderId="1" xfId="3" applyNumberFormat="1" applyFont="1" applyFill="1" applyBorder="1" applyAlignment="1">
      <alignment horizontal="center" vertical="center"/>
    </xf>
    <xf numFmtId="9" fontId="0" fillId="4" borderId="1" xfId="4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</cellXfs>
  <cellStyles count="5">
    <cellStyle name="Currency" xfId="3" builtinId="4"/>
    <cellStyle name="Currency 2" xfId="2" xr:uid="{00000000-0005-0000-0000-000000000000}"/>
    <cellStyle name="Normal" xfId="0" builtinId="0"/>
    <cellStyle name="Normal 2" xfId="1" xr:uid="{00000000-0005-0000-0000-000002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2"/>
  <sheetViews>
    <sheetView zoomScale="85" zoomScaleNormal="85" zoomScaleSheetLayoutView="96" workbookViewId="0">
      <selection activeCell="D21" sqref="D21"/>
    </sheetView>
  </sheetViews>
  <sheetFormatPr defaultRowHeight="15" x14ac:dyDescent="0.25"/>
  <cols>
    <col min="2" max="2" width="5.5703125" style="1" customWidth="1"/>
    <col min="3" max="3" width="12.42578125" style="3" customWidth="1"/>
    <col min="4" max="4" width="8.7109375" style="1" customWidth="1"/>
    <col min="5" max="5" width="6.7109375" style="1" customWidth="1"/>
    <col min="6" max="6" width="11" style="1" customWidth="1"/>
    <col min="7" max="7" width="13.85546875" style="2" customWidth="1"/>
    <col min="8" max="8" width="9.85546875" style="1" customWidth="1"/>
    <col min="9" max="9" width="9.5703125" style="1" customWidth="1"/>
    <col min="10" max="10" width="10.28515625" style="1" customWidth="1"/>
    <col min="11" max="11" width="20.7109375" style="1" customWidth="1"/>
    <col min="12" max="12" width="19.140625" style="1" customWidth="1"/>
    <col min="13" max="13" width="12.7109375" style="4" bestFit="1" customWidth="1"/>
    <col min="14" max="14" width="16.7109375" style="5" bestFit="1" customWidth="1"/>
    <col min="15" max="15" width="11.140625" bestFit="1" customWidth="1"/>
    <col min="16" max="16" width="10.5703125" bestFit="1" customWidth="1"/>
  </cols>
  <sheetData>
    <row r="1" spans="2:23" ht="15.75" thickBot="1" x14ac:dyDescent="0.3"/>
    <row r="2" spans="2:23" ht="21.75" customHeight="1" thickBot="1" x14ac:dyDescent="0.3">
      <c r="B2" s="33" t="s">
        <v>19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2:23" ht="63.75" customHeight="1" thickBot="1" x14ac:dyDescent="0.3">
      <c r="B3" s="29" t="s">
        <v>19</v>
      </c>
      <c r="C3" s="30" t="s">
        <v>0</v>
      </c>
      <c r="D3" s="30" t="s">
        <v>1</v>
      </c>
      <c r="E3" s="30" t="s">
        <v>8</v>
      </c>
      <c r="F3" s="30" t="s">
        <v>2</v>
      </c>
      <c r="G3" s="30" t="s">
        <v>4</v>
      </c>
      <c r="H3" s="30" t="s">
        <v>3</v>
      </c>
      <c r="I3" s="30" t="s">
        <v>10</v>
      </c>
      <c r="J3" s="30" t="s">
        <v>9</v>
      </c>
      <c r="K3" s="30" t="s">
        <v>18</v>
      </c>
      <c r="L3" s="30" t="s">
        <v>14</v>
      </c>
      <c r="M3" s="30" t="s">
        <v>11</v>
      </c>
      <c r="N3" s="31" t="s">
        <v>13</v>
      </c>
    </row>
    <row r="4" spans="2:23" ht="36" customHeight="1" x14ac:dyDescent="0.25">
      <c r="B4" s="8">
        <v>1</v>
      </c>
      <c r="C4" s="26" t="s">
        <v>20</v>
      </c>
      <c r="D4" s="7" t="s">
        <v>16</v>
      </c>
      <c r="E4" s="8">
        <v>10</v>
      </c>
      <c r="F4" s="8">
        <v>2005</v>
      </c>
      <c r="G4" s="7" t="s">
        <v>15</v>
      </c>
      <c r="H4" s="9" t="s">
        <v>22</v>
      </c>
      <c r="I4" s="27">
        <v>150</v>
      </c>
      <c r="J4" s="8">
        <f>I4*10.763</f>
        <v>1614.45</v>
      </c>
      <c r="K4" s="14">
        <v>21100</v>
      </c>
      <c r="L4" s="22">
        <f>K4*I4</f>
        <v>3165000</v>
      </c>
      <c r="M4" s="14">
        <v>500</v>
      </c>
      <c r="N4" s="19">
        <f>M4*J4</f>
        <v>807225</v>
      </c>
      <c r="W4" s="11"/>
    </row>
    <row r="5" spans="2:23" ht="39" customHeight="1" x14ac:dyDescent="0.25">
      <c r="B5" s="23">
        <v>2</v>
      </c>
      <c r="C5" s="25" t="s">
        <v>21</v>
      </c>
      <c r="D5" s="7" t="s">
        <v>16</v>
      </c>
      <c r="E5" s="6">
        <v>10</v>
      </c>
      <c r="F5" s="8">
        <v>2005</v>
      </c>
      <c r="G5" s="13" t="s">
        <v>15</v>
      </c>
      <c r="H5" s="6" t="s">
        <v>22</v>
      </c>
      <c r="I5" s="21">
        <v>1057</v>
      </c>
      <c r="J5" s="6">
        <f t="shared" ref="J5:J8" si="0">I5*10.763</f>
        <v>11376.491</v>
      </c>
      <c r="K5" s="14">
        <v>21100</v>
      </c>
      <c r="L5" s="22">
        <f t="shared" ref="L5:L9" si="1">K5*I5</f>
        <v>22302700</v>
      </c>
      <c r="M5" s="14">
        <v>500</v>
      </c>
      <c r="N5" s="19">
        <f t="shared" ref="N5:N9" si="2">M5*J5</f>
        <v>5688245.5</v>
      </c>
    </row>
    <row r="6" spans="2:23" ht="44.25" customHeight="1" x14ac:dyDescent="0.25">
      <c r="B6" s="6">
        <v>3</v>
      </c>
      <c r="C6" s="25" t="s">
        <v>23</v>
      </c>
      <c r="D6" s="7" t="s">
        <v>16</v>
      </c>
      <c r="E6" s="6">
        <v>10</v>
      </c>
      <c r="F6" s="8">
        <v>2005</v>
      </c>
      <c r="G6" s="13" t="s">
        <v>15</v>
      </c>
      <c r="H6" s="6" t="s">
        <v>22</v>
      </c>
      <c r="I6" s="21">
        <v>14</v>
      </c>
      <c r="J6" s="6">
        <f t="shared" si="0"/>
        <v>150.68199999999999</v>
      </c>
      <c r="K6" s="14">
        <v>21100</v>
      </c>
      <c r="L6" s="22">
        <f t="shared" si="1"/>
        <v>295400</v>
      </c>
      <c r="M6" s="14">
        <v>500</v>
      </c>
      <c r="N6" s="19">
        <f t="shared" si="2"/>
        <v>75341</v>
      </c>
    </row>
    <row r="7" spans="2:23" ht="36" customHeight="1" x14ac:dyDescent="0.25">
      <c r="B7" s="23">
        <v>4</v>
      </c>
      <c r="C7" s="28" t="s">
        <v>24</v>
      </c>
      <c r="D7" s="7" t="s">
        <v>16</v>
      </c>
      <c r="E7" s="6">
        <v>20</v>
      </c>
      <c r="F7" s="8">
        <v>2005</v>
      </c>
      <c r="G7" s="13" t="s">
        <v>25</v>
      </c>
      <c r="H7" s="9" t="s">
        <v>22</v>
      </c>
      <c r="I7" s="20">
        <v>1602</v>
      </c>
      <c r="J7" s="6">
        <f t="shared" si="0"/>
        <v>17242.326000000001</v>
      </c>
      <c r="K7" s="14"/>
      <c r="L7" s="22">
        <f t="shared" si="1"/>
        <v>0</v>
      </c>
      <c r="M7" s="14"/>
      <c r="N7" s="19">
        <f t="shared" si="2"/>
        <v>0</v>
      </c>
    </row>
    <row r="8" spans="2:23" ht="36" customHeight="1" x14ac:dyDescent="0.25">
      <c r="B8" s="6">
        <v>5</v>
      </c>
      <c r="C8" s="28" t="s">
        <v>26</v>
      </c>
      <c r="D8" s="7" t="s">
        <v>16</v>
      </c>
      <c r="E8" s="6">
        <v>10</v>
      </c>
      <c r="F8" s="8">
        <v>2010</v>
      </c>
      <c r="G8" s="13" t="s">
        <v>27</v>
      </c>
      <c r="H8" s="9" t="s">
        <v>22</v>
      </c>
      <c r="I8" s="20">
        <v>315</v>
      </c>
      <c r="J8" s="6">
        <f t="shared" si="0"/>
        <v>3390.3449999999998</v>
      </c>
      <c r="K8" s="14"/>
      <c r="L8" s="22">
        <f t="shared" si="1"/>
        <v>0</v>
      </c>
      <c r="M8" s="14">
        <v>500</v>
      </c>
      <c r="N8" s="19">
        <f t="shared" si="2"/>
        <v>1695172.5</v>
      </c>
    </row>
    <row r="9" spans="2:23" ht="33.75" hidden="1" customHeight="1" x14ac:dyDescent="0.25">
      <c r="B9" s="24"/>
      <c r="C9" s="24"/>
      <c r="D9" s="7" t="s">
        <v>17</v>
      </c>
      <c r="E9" s="6">
        <v>10</v>
      </c>
      <c r="F9" s="8">
        <v>2016</v>
      </c>
      <c r="G9" s="13" t="s">
        <v>15</v>
      </c>
      <c r="H9" s="6" t="s">
        <v>6</v>
      </c>
      <c r="I9" s="20">
        <v>174</v>
      </c>
      <c r="J9" s="6">
        <f t="shared" ref="J9" si="3">I9*10.763</f>
        <v>1872.7619999999999</v>
      </c>
      <c r="K9" s="14">
        <v>11400</v>
      </c>
      <c r="L9" s="22">
        <f t="shared" si="1"/>
        <v>1983600</v>
      </c>
      <c r="M9" s="14">
        <v>1150</v>
      </c>
      <c r="N9" s="19">
        <f t="shared" si="2"/>
        <v>2153676.2999999998</v>
      </c>
    </row>
    <row r="10" spans="2:23" s="10" customFormat="1" ht="16.5" thickBot="1" x14ac:dyDescent="0.3">
      <c r="B10" s="42" t="s">
        <v>7</v>
      </c>
      <c r="C10" s="43"/>
      <c r="D10" s="43"/>
      <c r="E10" s="43"/>
      <c r="F10" s="43"/>
      <c r="G10" s="43"/>
      <c r="H10" s="44"/>
      <c r="I10" s="15">
        <f>SUM(I4:I8)</f>
        <v>3138</v>
      </c>
      <c r="J10" s="15">
        <f>SUM(J4:J8)</f>
        <v>33774.294000000002</v>
      </c>
      <c r="K10" s="15"/>
      <c r="L10" s="16">
        <f>SUM(L4:L9)</f>
        <v>27746700</v>
      </c>
      <c r="M10" s="17"/>
      <c r="N10" s="18">
        <f>SUM(N4:N9)</f>
        <v>10419660.300000001</v>
      </c>
    </row>
    <row r="11" spans="2:23" x14ac:dyDescent="0.25">
      <c r="B11" s="48" t="s">
        <v>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0"/>
    </row>
    <row r="12" spans="2:23" ht="28.5" customHeight="1" x14ac:dyDescent="0.25">
      <c r="B12" s="36" t="s">
        <v>28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2:23" x14ac:dyDescent="0.25">
      <c r="B13" s="45" t="s">
        <v>29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</row>
    <row r="14" spans="2:23" s="32" customFormat="1" ht="29.25" customHeight="1" x14ac:dyDescent="0.25">
      <c r="B14" s="36" t="s">
        <v>30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</row>
    <row r="15" spans="2:23" ht="15.75" thickBot="1" x14ac:dyDescent="0.3">
      <c r="B15" s="39" t="s">
        <v>12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32" spans="13:13" x14ac:dyDescent="0.25">
      <c r="M32" s="12"/>
    </row>
  </sheetData>
  <mergeCells count="7">
    <mergeCell ref="B2:N2"/>
    <mergeCell ref="B14:N14"/>
    <mergeCell ref="B15:N15"/>
    <mergeCell ref="B12:N12"/>
    <mergeCell ref="B10:H10"/>
    <mergeCell ref="B13:N13"/>
    <mergeCell ref="B11:N11"/>
  </mergeCells>
  <dataValidations disablePrompts="1" count="2">
    <dataValidation type="list" allowBlank="1" showInputMessage="1" showErrorMessage="1" sqref="H4:H9" xr:uid="{00000000-0002-0000-0000-000000000000}">
      <formula1>"Very Good, Good, Average, Poor, Ordinary with wreckages in the structure"</formula1>
    </dataValidation>
    <dataValidation type="list" allowBlank="1" showInputMessage="1" showErrorMessage="1" sqref="G18" xr:uid="{00000000-0002-0000-0000-000001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6E30-93D1-435A-800D-70721EBF8132}">
  <dimension ref="B3:U14"/>
  <sheetViews>
    <sheetView tabSelected="1" topLeftCell="B1" workbookViewId="0">
      <selection activeCell="K21" sqref="K21"/>
    </sheetView>
  </sheetViews>
  <sheetFormatPr defaultRowHeight="15" x14ac:dyDescent="0.25"/>
  <cols>
    <col min="2" max="2" width="7.28515625" bestFit="1" customWidth="1"/>
    <col min="3" max="3" width="15.5703125" customWidth="1"/>
    <col min="4" max="4" width="17.7109375" customWidth="1"/>
    <col min="5" max="5" width="21.85546875" customWidth="1"/>
    <col min="6" max="6" width="9.140625" customWidth="1"/>
    <col min="7" max="7" width="11.5703125" customWidth="1"/>
    <col min="8" max="8" width="7" bestFit="1" customWidth="1"/>
    <col min="9" max="9" width="11.42578125" bestFit="1" customWidth="1"/>
    <col min="10" max="10" width="9.7109375" customWidth="1"/>
    <col min="11" max="11" width="10.7109375" customWidth="1"/>
    <col min="12" max="14" width="9.140625" customWidth="1"/>
    <col min="15" max="15" width="10.85546875" bestFit="1" customWidth="1"/>
    <col min="16" max="16" width="15.140625" customWidth="1"/>
    <col min="17" max="18" width="11.5703125" hidden="1" customWidth="1"/>
    <col min="19" max="19" width="9.140625" hidden="1" customWidth="1"/>
    <col min="20" max="20" width="13.42578125" bestFit="1" customWidth="1"/>
  </cols>
  <sheetData>
    <row r="3" spans="2:21" ht="15.75" x14ac:dyDescent="0.25">
      <c r="B3" s="51" t="s">
        <v>19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/>
    </row>
    <row r="4" spans="2:21" ht="60" x14ac:dyDescent="0.25">
      <c r="B4" s="54" t="s">
        <v>31</v>
      </c>
      <c r="C4" s="54" t="s">
        <v>32</v>
      </c>
      <c r="D4" s="55" t="s">
        <v>33</v>
      </c>
      <c r="E4" s="55" t="s">
        <v>34</v>
      </c>
      <c r="F4" s="55" t="s">
        <v>35</v>
      </c>
      <c r="G4" s="55" t="s">
        <v>36</v>
      </c>
      <c r="H4" s="55" t="s">
        <v>37</v>
      </c>
      <c r="I4" s="55" t="s">
        <v>38</v>
      </c>
      <c r="J4" s="55" t="s">
        <v>39</v>
      </c>
      <c r="K4" s="55" t="s">
        <v>40</v>
      </c>
      <c r="L4" s="55" t="s">
        <v>41</v>
      </c>
      <c r="M4" s="55" t="s">
        <v>42</v>
      </c>
      <c r="N4" s="55" t="s">
        <v>43</v>
      </c>
      <c r="O4" s="55" t="s">
        <v>44</v>
      </c>
      <c r="P4" s="55" t="s">
        <v>45</v>
      </c>
      <c r="Q4" s="55" t="s">
        <v>46</v>
      </c>
      <c r="R4" s="55" t="s">
        <v>47</v>
      </c>
      <c r="S4" s="55" t="s">
        <v>48</v>
      </c>
      <c r="T4" s="55" t="s">
        <v>49</v>
      </c>
    </row>
    <row r="5" spans="2:21" x14ac:dyDescent="0.25">
      <c r="B5" s="56">
        <v>1</v>
      </c>
      <c r="C5" s="7" t="s">
        <v>16</v>
      </c>
      <c r="D5" s="7" t="s">
        <v>20</v>
      </c>
      <c r="E5" s="7" t="s">
        <v>15</v>
      </c>
      <c r="F5" s="69">
        <v>150</v>
      </c>
      <c r="G5" s="58">
        <f>F5*10.764</f>
        <v>1614.6</v>
      </c>
      <c r="H5" s="58">
        <v>12</v>
      </c>
      <c r="I5" s="56">
        <v>2005</v>
      </c>
      <c r="J5" s="56">
        <v>2022</v>
      </c>
      <c r="K5" s="56">
        <f>J5-I5</f>
        <v>17</v>
      </c>
      <c r="L5" s="56">
        <v>60</v>
      </c>
      <c r="M5" s="59">
        <v>0.1</v>
      </c>
      <c r="N5" s="60">
        <f>(1-M5)/L5</f>
        <v>1.5000000000000001E-2</v>
      </c>
      <c r="O5" s="61">
        <v>1000</v>
      </c>
      <c r="P5" s="61">
        <f>O5*G5</f>
        <v>1614600</v>
      </c>
      <c r="Q5" s="61">
        <f t="shared" ref="Q5:Q8" si="0">P5*N5*K5</f>
        <v>411723.00000000006</v>
      </c>
      <c r="R5" s="61">
        <f t="shared" ref="R5:R8" si="1">MAX(P5-Q5,0)</f>
        <v>1202877</v>
      </c>
      <c r="S5" s="62">
        <v>0.25</v>
      </c>
      <c r="T5" s="61">
        <f t="shared" ref="T5:T8" si="2">IF(R5&gt;M5*P5,R5*(1-S5),P5*M5)</f>
        <v>902157.75</v>
      </c>
      <c r="U5" s="4">
        <f>T5/G5</f>
        <v>558.75</v>
      </c>
    </row>
    <row r="6" spans="2:21" x14ac:dyDescent="0.25">
      <c r="B6" s="56">
        <v>2</v>
      </c>
      <c r="C6" s="7" t="s">
        <v>16</v>
      </c>
      <c r="D6" s="13" t="s">
        <v>21</v>
      </c>
      <c r="E6" s="13" t="s">
        <v>15</v>
      </c>
      <c r="F6" s="70">
        <v>1057</v>
      </c>
      <c r="G6" s="58">
        <f t="shared" ref="G6:G8" si="3">F6*10.764</f>
        <v>11377.547999999999</v>
      </c>
      <c r="H6" s="58">
        <v>12</v>
      </c>
      <c r="I6" s="56">
        <v>2005</v>
      </c>
      <c r="J6" s="56">
        <v>2022</v>
      </c>
      <c r="K6" s="56">
        <f t="shared" ref="K6:K8" si="4">J6-I6</f>
        <v>17</v>
      </c>
      <c r="L6" s="56">
        <v>60</v>
      </c>
      <c r="M6" s="59">
        <v>0.1</v>
      </c>
      <c r="N6" s="60">
        <f t="shared" ref="N6:N8" si="5">(1-M6)/L6</f>
        <v>1.5000000000000001E-2</v>
      </c>
      <c r="O6" s="61">
        <v>1000</v>
      </c>
      <c r="P6" s="61">
        <f t="shared" ref="P6:P8" si="6">O6*G6</f>
        <v>11377547.999999998</v>
      </c>
      <c r="Q6" s="61">
        <f t="shared" si="0"/>
        <v>2901274.7399999993</v>
      </c>
      <c r="R6" s="61">
        <f t="shared" si="1"/>
        <v>8476273.2599999979</v>
      </c>
      <c r="S6" s="62">
        <v>0.25</v>
      </c>
      <c r="T6" s="61">
        <f t="shared" si="2"/>
        <v>6357204.9449999984</v>
      </c>
    </row>
    <row r="7" spans="2:21" x14ac:dyDescent="0.25">
      <c r="B7" s="56">
        <v>3</v>
      </c>
      <c r="C7" s="7" t="s">
        <v>16</v>
      </c>
      <c r="D7" s="13" t="s">
        <v>23</v>
      </c>
      <c r="E7" s="13" t="s">
        <v>15</v>
      </c>
      <c r="F7" s="70">
        <v>14</v>
      </c>
      <c r="G7" s="58">
        <f t="shared" si="3"/>
        <v>150.696</v>
      </c>
      <c r="H7" s="58">
        <v>12</v>
      </c>
      <c r="I7" s="56">
        <v>2005</v>
      </c>
      <c r="J7" s="56">
        <v>2022</v>
      </c>
      <c r="K7" s="56">
        <f t="shared" si="4"/>
        <v>17</v>
      </c>
      <c r="L7" s="56">
        <v>60</v>
      </c>
      <c r="M7" s="59">
        <v>0.1</v>
      </c>
      <c r="N7" s="60">
        <f t="shared" si="5"/>
        <v>1.5000000000000001E-2</v>
      </c>
      <c r="O7" s="61">
        <v>1000</v>
      </c>
      <c r="P7" s="61">
        <f t="shared" si="6"/>
        <v>150696</v>
      </c>
      <c r="Q7" s="61">
        <f t="shared" si="0"/>
        <v>38427.480000000003</v>
      </c>
      <c r="R7" s="61">
        <f t="shared" si="1"/>
        <v>112268.51999999999</v>
      </c>
      <c r="S7" s="62">
        <v>0.25</v>
      </c>
      <c r="T7" s="61">
        <f t="shared" si="2"/>
        <v>84201.389999999985</v>
      </c>
    </row>
    <row r="8" spans="2:21" x14ac:dyDescent="0.25">
      <c r="B8" s="56">
        <v>4</v>
      </c>
      <c r="C8" s="7" t="s">
        <v>16</v>
      </c>
      <c r="D8" s="57" t="s">
        <v>24</v>
      </c>
      <c r="E8" s="13" t="s">
        <v>25</v>
      </c>
      <c r="F8" s="70">
        <v>1602</v>
      </c>
      <c r="G8" s="58">
        <f t="shared" si="3"/>
        <v>17243.928</v>
      </c>
      <c r="H8" s="58">
        <v>20</v>
      </c>
      <c r="I8" s="56">
        <v>2005</v>
      </c>
      <c r="J8" s="56">
        <v>2022</v>
      </c>
      <c r="K8" s="56">
        <f t="shared" si="4"/>
        <v>17</v>
      </c>
      <c r="L8" s="56">
        <v>60</v>
      </c>
      <c r="M8" s="59">
        <v>0.1</v>
      </c>
      <c r="N8" s="60">
        <f t="shared" si="5"/>
        <v>1.5000000000000001E-2</v>
      </c>
      <c r="O8" s="61">
        <v>0</v>
      </c>
      <c r="P8" s="61">
        <f t="shared" si="6"/>
        <v>0</v>
      </c>
      <c r="Q8" s="61">
        <f t="shared" si="0"/>
        <v>0</v>
      </c>
      <c r="R8" s="61">
        <f t="shared" si="1"/>
        <v>0</v>
      </c>
      <c r="S8" s="62">
        <v>0</v>
      </c>
      <c r="T8" s="61">
        <f t="shared" si="2"/>
        <v>0</v>
      </c>
    </row>
    <row r="9" spans="2:21" x14ac:dyDescent="0.25">
      <c r="B9" s="63" t="s">
        <v>7</v>
      </c>
      <c r="C9" s="63"/>
      <c r="D9" s="63"/>
      <c r="E9" s="63"/>
      <c r="F9" s="64">
        <f>SUM(F5:F8)</f>
        <v>2823</v>
      </c>
      <c r="G9" s="64">
        <f>SUM(G5:G8)</f>
        <v>30386.771999999997</v>
      </c>
      <c r="H9" s="65"/>
      <c r="I9" s="63"/>
      <c r="J9" s="63"/>
      <c r="K9" s="63"/>
      <c r="L9" s="63"/>
      <c r="M9" s="63"/>
      <c r="N9" s="63"/>
      <c r="O9" s="63"/>
      <c r="P9" s="66">
        <f>SUM(P5:P8)</f>
        <v>13142843.999999998</v>
      </c>
      <c r="Q9" s="66">
        <f>SUM(Q5:Q8)</f>
        <v>3351425.2199999993</v>
      </c>
      <c r="R9" s="66">
        <f>SUM(R5:R8)</f>
        <v>9791418.7799999975</v>
      </c>
      <c r="S9" s="66"/>
      <c r="T9" s="66">
        <f>SUM(T5:T8)</f>
        <v>7343564.0849999981</v>
      </c>
    </row>
    <row r="10" spans="2:21" x14ac:dyDescent="0.25">
      <c r="B10" s="67" t="s">
        <v>50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2:21" x14ac:dyDescent="0.25">
      <c r="B11" s="68" t="s">
        <v>28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2:21" x14ac:dyDescent="0.25">
      <c r="B12" s="68" t="s">
        <v>29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3" spans="2:21" x14ac:dyDescent="0.25">
      <c r="B13" s="71" t="s">
        <v>30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21" x14ac:dyDescent="0.25">
      <c r="B14" s="71" t="s">
        <v>12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</sheetData>
  <mergeCells count="8">
    <mergeCell ref="B13:T13"/>
    <mergeCell ref="B14:T14"/>
    <mergeCell ref="B3:T3"/>
    <mergeCell ref="B9:E9"/>
    <mergeCell ref="I9:O9"/>
    <mergeCell ref="B10:T10"/>
    <mergeCell ref="B11:T11"/>
    <mergeCell ref="B12:T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Current_Working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Arup Banerjee</cp:lastModifiedBy>
  <dcterms:created xsi:type="dcterms:W3CDTF">2016-02-17T05:50:56Z</dcterms:created>
  <dcterms:modified xsi:type="dcterms:W3CDTF">2022-12-16T12:54:12Z</dcterms:modified>
</cp:coreProperties>
</file>