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bhinav Chaturvedi\VIS(2022-23)-PL495-398-689\document\"/>
    </mc:Choice>
  </mc:AlternateContent>
  <bookViews>
    <workbookView xWindow="0" yWindow="0" windowWidth="24000" windowHeight="9735" tabRatio="869" activeTab="2"/>
  </bookViews>
  <sheets>
    <sheet name="Sheet1" sheetId="20" r:id="rId1"/>
    <sheet name="Shataku-1 Buildings" sheetId="19" r:id="rId2"/>
    <sheet name="Sheet2" sheetId="21" r:id="rId3"/>
  </sheets>
  <definedNames>
    <definedName name="_xlnm._FilterDatabase" localSheetId="1" hidden="1">'Shataku-1 Buildings'!$B$2:$W$37</definedName>
    <definedName name="_xlnm.Print_Area" localSheetId="1">'Shataku-1 Buildings'!$B$1:$M$43</definedName>
    <definedName name="_xlnm.Print_Titles" localSheetId="1">'Shataku-1 Buildings'!$1:$2</definedName>
  </definedNames>
  <calcPr calcId="152511" iterate="1"/>
  <pivotCaches>
    <pivotCache cacheId="0" r:id="rId4"/>
  </pivotCaches>
</workbook>
</file>

<file path=xl/calcChain.xml><?xml version="1.0" encoding="utf-8"?>
<calcChain xmlns="http://schemas.openxmlformats.org/spreadsheetml/2006/main">
  <c r="Q7" i="21" l="1"/>
  <c r="L17" i="21" l="1"/>
  <c r="L16" i="21"/>
  <c r="M13" i="21"/>
  <c r="L14" i="21"/>
  <c r="L27" i="21"/>
  <c r="L26" i="21"/>
  <c r="F27" i="21"/>
  <c r="L13" i="21"/>
  <c r="L25" i="21"/>
  <c r="N21" i="21"/>
  <c r="M21" i="21"/>
  <c r="L24" i="21"/>
  <c r="L23" i="21"/>
  <c r="J22" i="21"/>
  <c r="H22" i="21"/>
  <c r="L12" i="21"/>
  <c r="R37" i="19"/>
  <c r="T37" i="19" s="1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" i="19"/>
  <c r="P36" i="19"/>
  <c r="R36" i="19" s="1"/>
  <c r="T36" i="19" s="1"/>
  <c r="P35" i="19"/>
  <c r="R35" i="19" s="1"/>
  <c r="T35" i="19" s="1"/>
  <c r="P34" i="19"/>
  <c r="R34" i="19" s="1"/>
  <c r="T34" i="19" s="1"/>
  <c r="P33" i="19"/>
  <c r="R33" i="19" s="1"/>
  <c r="T33" i="19" s="1"/>
  <c r="P32" i="19"/>
  <c r="R32" i="19" s="1"/>
  <c r="T32" i="19" s="1"/>
  <c r="P31" i="19"/>
  <c r="R31" i="19" s="1"/>
  <c r="T31" i="19" s="1"/>
  <c r="P30" i="19"/>
  <c r="R30" i="19" s="1"/>
  <c r="T30" i="19" s="1"/>
  <c r="P29" i="19"/>
  <c r="R29" i="19" s="1"/>
  <c r="T29" i="19" s="1"/>
  <c r="P28" i="19"/>
  <c r="R28" i="19" s="1"/>
  <c r="T28" i="19" s="1"/>
  <c r="P27" i="19"/>
  <c r="R27" i="19" s="1"/>
  <c r="T27" i="19" s="1"/>
  <c r="P26" i="19"/>
  <c r="R26" i="19" s="1"/>
  <c r="T26" i="19" s="1"/>
  <c r="P25" i="19"/>
  <c r="R25" i="19" s="1"/>
  <c r="T25" i="19" s="1"/>
  <c r="P24" i="19"/>
  <c r="R24" i="19" s="1"/>
  <c r="T24" i="19" s="1"/>
  <c r="P23" i="19"/>
  <c r="R23" i="19" s="1"/>
  <c r="T23" i="19" s="1"/>
  <c r="P22" i="19"/>
  <c r="R22" i="19" s="1"/>
  <c r="T22" i="19" s="1"/>
  <c r="P21" i="19"/>
  <c r="R21" i="19" s="1"/>
  <c r="T21" i="19" s="1"/>
  <c r="P20" i="19"/>
  <c r="R20" i="19" s="1"/>
  <c r="T20" i="19" s="1"/>
  <c r="P19" i="19"/>
  <c r="R19" i="19" s="1"/>
  <c r="T19" i="19" s="1"/>
  <c r="P18" i="19"/>
  <c r="R18" i="19" s="1"/>
  <c r="T18" i="19" s="1"/>
  <c r="P17" i="19"/>
  <c r="R17" i="19" s="1"/>
  <c r="T17" i="19" s="1"/>
  <c r="P16" i="19"/>
  <c r="R16" i="19" s="1"/>
  <c r="T16" i="19" s="1"/>
  <c r="P15" i="19"/>
  <c r="R15" i="19" s="1"/>
  <c r="T15" i="19" s="1"/>
  <c r="P14" i="19"/>
  <c r="R14" i="19" s="1"/>
  <c r="T14" i="19" s="1"/>
  <c r="P13" i="19"/>
  <c r="R13" i="19" s="1"/>
  <c r="T13" i="19" s="1"/>
  <c r="P12" i="19"/>
  <c r="R12" i="19" s="1"/>
  <c r="T12" i="19" s="1"/>
  <c r="P11" i="19"/>
  <c r="R11" i="19" s="1"/>
  <c r="T11" i="19" s="1"/>
  <c r="P10" i="19"/>
  <c r="R10" i="19" s="1"/>
  <c r="T10" i="19" s="1"/>
  <c r="P9" i="19"/>
  <c r="R9" i="19" s="1"/>
  <c r="T9" i="19" s="1"/>
  <c r="P8" i="19"/>
  <c r="R8" i="19" s="1"/>
  <c r="T8" i="19" s="1"/>
  <c r="P7" i="19"/>
  <c r="R7" i="19" s="1"/>
  <c r="T7" i="19" s="1"/>
  <c r="P6" i="19"/>
  <c r="R6" i="19" s="1"/>
  <c r="T6" i="19" s="1"/>
  <c r="P5" i="19"/>
  <c r="R5" i="19" s="1"/>
  <c r="T5" i="19" s="1"/>
  <c r="P4" i="19"/>
  <c r="R4" i="19" s="1"/>
  <c r="T4" i="19" s="1"/>
  <c r="P3" i="19"/>
  <c r="R3" i="19" s="1"/>
  <c r="T3" i="19" s="1"/>
  <c r="L7" i="21"/>
  <c r="L11" i="21"/>
  <c r="L10" i="21"/>
  <c r="U35" i="19" l="1"/>
  <c r="V35" i="19" s="1"/>
  <c r="U31" i="19"/>
  <c r="V31" i="19" s="1"/>
  <c r="U27" i="19"/>
  <c r="V27" i="19" s="1"/>
  <c r="U23" i="19"/>
  <c r="V23" i="19" s="1"/>
  <c r="U19" i="19"/>
  <c r="V19" i="19" s="1"/>
  <c r="U15" i="19"/>
  <c r="V15" i="19" s="1"/>
  <c r="U11" i="19"/>
  <c r="V11" i="19" s="1"/>
  <c r="U7" i="19"/>
  <c r="V7" i="19" s="1"/>
  <c r="U34" i="19"/>
  <c r="V34" i="19" s="1"/>
  <c r="W34" i="19" s="1"/>
  <c r="U30" i="19"/>
  <c r="V30" i="19" s="1"/>
  <c r="U26" i="19"/>
  <c r="V26" i="19" s="1"/>
  <c r="U22" i="19"/>
  <c r="V22" i="19" s="1"/>
  <c r="U18" i="19"/>
  <c r="V18" i="19" s="1"/>
  <c r="W18" i="19" s="1"/>
  <c r="U14" i="19"/>
  <c r="V14" i="19" s="1"/>
  <c r="U10" i="19"/>
  <c r="V10" i="19" s="1"/>
  <c r="U6" i="19"/>
  <c r="V6" i="19" s="1"/>
  <c r="U37" i="19"/>
  <c r="V37" i="19" s="1"/>
  <c r="W37" i="19" s="1"/>
  <c r="U33" i="19"/>
  <c r="V33" i="19" s="1"/>
  <c r="W33" i="19" s="1"/>
  <c r="U29" i="19"/>
  <c r="V29" i="19" s="1"/>
  <c r="W29" i="19" s="1"/>
  <c r="U25" i="19"/>
  <c r="V25" i="19" s="1"/>
  <c r="W25" i="19" s="1"/>
  <c r="U21" i="19"/>
  <c r="V21" i="19" s="1"/>
  <c r="W21" i="19" s="1"/>
  <c r="U17" i="19"/>
  <c r="V17" i="19" s="1"/>
  <c r="U13" i="19"/>
  <c r="V13" i="19" s="1"/>
  <c r="W13" i="19" s="1"/>
  <c r="U9" i="19"/>
  <c r="V9" i="19" s="1"/>
  <c r="W9" i="19" s="1"/>
  <c r="U5" i="19"/>
  <c r="V5" i="19" s="1"/>
  <c r="W5" i="19" s="1"/>
  <c r="U36" i="19"/>
  <c r="V36" i="19" s="1"/>
  <c r="U32" i="19"/>
  <c r="V32" i="19" s="1"/>
  <c r="U28" i="19"/>
  <c r="V28" i="19" s="1"/>
  <c r="U24" i="19"/>
  <c r="V24" i="19" s="1"/>
  <c r="U20" i="19"/>
  <c r="V20" i="19" s="1"/>
  <c r="U16" i="19"/>
  <c r="V16" i="19" s="1"/>
  <c r="U12" i="19"/>
  <c r="V12" i="19" s="1"/>
  <c r="U8" i="19"/>
  <c r="V8" i="19" s="1"/>
  <c r="U4" i="19"/>
  <c r="V4" i="19" s="1"/>
  <c r="U3" i="19"/>
  <c r="V3" i="19" s="1"/>
  <c r="W3" i="19" s="1"/>
  <c r="M9" i="21"/>
  <c r="M8" i="21"/>
  <c r="J9" i="21"/>
  <c r="J8" i="21"/>
  <c r="H9" i="21"/>
  <c r="G9" i="21"/>
  <c r="F9" i="21"/>
  <c r="D9" i="21"/>
  <c r="H8" i="21"/>
  <c r="G8" i="21"/>
  <c r="F8" i="21"/>
  <c r="D8" i="21"/>
  <c r="W14" i="19" l="1"/>
  <c r="W35" i="19"/>
  <c r="W31" i="19"/>
  <c r="W36" i="19"/>
  <c r="W8" i="19"/>
  <c r="W6" i="19"/>
  <c r="W23" i="19"/>
  <c r="W28" i="19"/>
  <c r="W7" i="19"/>
  <c r="W12" i="19"/>
  <c r="W19" i="19"/>
  <c r="W22" i="19"/>
  <c r="W32" i="19"/>
  <c r="W27" i="19"/>
  <c r="W26" i="19"/>
  <c r="W17" i="19"/>
  <c r="W16" i="19"/>
  <c r="W11" i="19"/>
  <c r="W10" i="19"/>
  <c r="W20" i="19"/>
  <c r="W15" i="19"/>
  <c r="W30" i="19"/>
  <c r="W4" i="19"/>
  <c r="W24" i="19"/>
  <c r="U1" i="19"/>
  <c r="F1" i="19"/>
  <c r="G1" i="19" s="1"/>
  <c r="W1" i="19" l="1"/>
  <c r="B37" i="19"/>
</calcChain>
</file>

<file path=xl/sharedStrings.xml><?xml version="1.0" encoding="utf-8"?>
<sst xmlns="http://schemas.openxmlformats.org/spreadsheetml/2006/main" count="328" uniqueCount="112">
  <si>
    <t>Foundation</t>
  </si>
  <si>
    <t>Structure</t>
  </si>
  <si>
    <t>Wall</t>
  </si>
  <si>
    <t>RCC Footing</t>
  </si>
  <si>
    <t>RCC Frame</t>
  </si>
  <si>
    <t>Brickwork</t>
  </si>
  <si>
    <t xml:space="preserve">Roof
</t>
  </si>
  <si>
    <t>Sl.</t>
  </si>
  <si>
    <t>Building
Type</t>
  </si>
  <si>
    <t>RCC Slab</t>
  </si>
  <si>
    <t>EX-1</t>
  </si>
  <si>
    <t>EX-2</t>
  </si>
  <si>
    <t>SA-1</t>
  </si>
  <si>
    <t>Marble &amp; Ceramic Tiles over Concrete</t>
  </si>
  <si>
    <t>SA-2</t>
  </si>
  <si>
    <t>SA-3</t>
  </si>
  <si>
    <t>SA-4</t>
  </si>
  <si>
    <t>A-1</t>
  </si>
  <si>
    <t>A-2</t>
  </si>
  <si>
    <t>A-3</t>
  </si>
  <si>
    <t>A-4</t>
  </si>
  <si>
    <t>SB-1</t>
  </si>
  <si>
    <t>Terrazzo finish &amp; Ceramic Tiles over Concrete</t>
  </si>
  <si>
    <t>SB-2</t>
  </si>
  <si>
    <t>B-1</t>
  </si>
  <si>
    <t>EX Type Bungalow</t>
  </si>
  <si>
    <t>SA Type Duplex Flat
03 Flats in the Block</t>
  </si>
  <si>
    <t>A Type Duplex Flat
03 Flats in the Block</t>
  </si>
  <si>
    <t>SB Type Flat
06 Flats in the Block</t>
  </si>
  <si>
    <t>B Type Flat
06 Flats in the Block</t>
  </si>
  <si>
    <t>B Type Flat
04 Flats in the Block</t>
  </si>
  <si>
    <t>B-2</t>
  </si>
  <si>
    <t>Building 
Name</t>
  </si>
  <si>
    <t>C-1</t>
  </si>
  <si>
    <t>C Type Flat
12 Flats in the Block</t>
  </si>
  <si>
    <t>C-2</t>
  </si>
  <si>
    <t>E-1</t>
  </si>
  <si>
    <t>E Type Flat
12 Flats in the Block</t>
  </si>
  <si>
    <t>E-2</t>
  </si>
  <si>
    <t>E-3</t>
  </si>
  <si>
    <t>Dormitory Block
36 Rooms</t>
  </si>
  <si>
    <t>Guest House Block
12 Rooms</t>
  </si>
  <si>
    <t>Common House Block</t>
  </si>
  <si>
    <t>Dormitory</t>
  </si>
  <si>
    <t>Guest
House</t>
  </si>
  <si>
    <t>Common
House</t>
  </si>
  <si>
    <t>DEG Room &amp;
Sub-station</t>
  </si>
  <si>
    <t>Generator Room &amp; Electrical Sub-station</t>
  </si>
  <si>
    <t>IPS finish over Concrete</t>
  </si>
  <si>
    <t>Security
Office</t>
  </si>
  <si>
    <t>Security Room &amp; 
Toilet at Main Gate</t>
  </si>
  <si>
    <t>Goomty</t>
  </si>
  <si>
    <t>Security Outpost</t>
  </si>
  <si>
    <t>PABX Room</t>
  </si>
  <si>
    <t>PABX &amp; Server Room</t>
  </si>
  <si>
    <t>Drivers' 
Room</t>
  </si>
  <si>
    <t>Drivers' Rest Room</t>
  </si>
  <si>
    <t>Store</t>
  </si>
  <si>
    <t>General Store Room</t>
  </si>
  <si>
    <t>Fuel Store</t>
  </si>
  <si>
    <t>Fuel Store Room</t>
  </si>
  <si>
    <t>Laundry</t>
  </si>
  <si>
    <t>Laundry Block</t>
  </si>
  <si>
    <t>Pump &amp; Maint
Room</t>
  </si>
  <si>
    <t>Pump Room &amp;
Maintenance Room</t>
  </si>
  <si>
    <t>Locker Room</t>
  </si>
  <si>
    <t>Locker Room &amp; Toilet
at Soccer Ground</t>
  </si>
  <si>
    <t>Rooms of 
Swimming
Pool</t>
  </si>
  <si>
    <t>Plant, Locker Rooms, Toilets &amp; Bathing Room</t>
  </si>
  <si>
    <t>IPS finish &amp; Ceramic Tiles over Concrete</t>
  </si>
  <si>
    <t>Document
Room</t>
  </si>
  <si>
    <t>LEGEND:</t>
  </si>
  <si>
    <t>Newly added in the list</t>
  </si>
  <si>
    <t>Newly added in the list, complete data not available</t>
  </si>
  <si>
    <t>Worker rest Room</t>
  </si>
  <si>
    <t>Workers' Rest Room &amp; Toilet</t>
  </si>
  <si>
    <t>Brick Pillar</t>
  </si>
  <si>
    <t>Asbestos Sheet over Steel Structure</t>
  </si>
  <si>
    <t>Finance Document 
Room</t>
  </si>
  <si>
    <t>Row Labels</t>
  </si>
  <si>
    <t>Grand Total</t>
  </si>
  <si>
    <t>Total Floor area</t>
  </si>
  <si>
    <t>8.60 &amp; 12.38</t>
  </si>
  <si>
    <t>3.60 &amp; 4.80</t>
  </si>
  <si>
    <t>No. of Floor</t>
  </si>
  <si>
    <t>Flooring</t>
  </si>
  <si>
    <t>per decimal</t>
  </si>
  <si>
    <t>sqm</t>
  </si>
  <si>
    <t>Rs.</t>
  </si>
  <si>
    <t>acre</t>
  </si>
  <si>
    <t>decimal</t>
  </si>
  <si>
    <t>https://www.99acres.com/residential-land-plot-for-sale-in-haldia-606-sq-yard-r1-spid-C62487162</t>
  </si>
  <si>
    <t>https://www.99acres.com/residential-land-plot-for-sale-in-kshudiram-nagar-haldia-156-sq-yard-spid-D64817326</t>
  </si>
  <si>
    <t>per acre</t>
  </si>
  <si>
    <t>CoC</t>
  </si>
  <si>
    <t>area sqft</t>
  </si>
  <si>
    <t>Ajustment</t>
  </si>
  <si>
    <t>Floor Area</t>
  </si>
  <si>
    <t>Height (M)</t>
  </si>
  <si>
    <t>Considered</t>
  </si>
  <si>
    <t>GCRC</t>
  </si>
  <si>
    <t>Depre.</t>
  </si>
  <si>
    <t>DRC</t>
  </si>
  <si>
    <t>Below A BC</t>
  </si>
  <si>
    <t>Rate /sqft</t>
  </si>
  <si>
    <t>Road</t>
  </si>
  <si>
    <t>Boundary wall</t>
  </si>
  <si>
    <t>Land</t>
  </si>
  <si>
    <t>Building</t>
  </si>
  <si>
    <t>LD</t>
  </si>
  <si>
    <t>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</si>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</sst>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&quot;$&quot;#,##0_);\(&quot;$&quot;#,##0\)"/>
    <numFmt numFmtId="166" formatCode="_-* #,##0_-;\-* #,##0_-;_-* &quot;-&quot;_-;_-@_-"/>
    <numFmt numFmtId="167" formatCode="_-* #,##0.00_-;\-* #,##0.00_-;_-* &quot;-&quot;??_-;_-@_-"/>
    <numFmt numFmtId="168" formatCode="0.000"/>
    <numFmt numFmtId="169" formatCode="_ &quot;\&quot;* #,##0_ ;_ &quot;\&quot;* \-#,##0_ ;_ &quot;\&quot;* &quot;-&quot;_ ;_ @_ "/>
    <numFmt numFmtId="170" formatCode="_ &quot;\&quot;* #,##0.00_ ;_ &quot;\&quot;* \-#,##0.00_ ;_ &quot;\&quot;* &quot;-&quot;??_ ;_ @_ "/>
    <numFmt numFmtId="171" formatCode="&quot;\&quot;#,##0.00;[Red]\-&quot;\&quot;#,##0.00"/>
    <numFmt numFmtId="172" formatCode="#,##0.0"/>
    <numFmt numFmtId="173" formatCode="#,##0.000"/>
    <numFmt numFmtId="174" formatCode="&quot;$&quot;#,##0.000000_);\(&quot;$&quot;#,##0.00\)"/>
    <numFmt numFmtId="175" formatCode="&quot;$&quot;#,##0.0000000_);\(&quot;$&quot;#,##0.00\)"/>
    <numFmt numFmtId="176" formatCode="_([$€]* #,##0.00_);_([$€]* \(#,##0.00\);_([$€]* &quot;-&quot;??_);_(@_)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d/m/yy"/>
    <numFmt numFmtId="180" formatCode="mm/dd/yy"/>
    <numFmt numFmtId="181" formatCode="_-* #,##0.0_-;\-* #,##0.0_-;_-* &quot;-&quot;??_-;_-@_-"/>
    <numFmt numFmtId="182" formatCode="d/m/yy\ h:mm"/>
    <numFmt numFmtId="183" formatCode="#,##0&quot; F&quot;_);\(#,##0&quot; F&quot;\)"/>
    <numFmt numFmtId="184" formatCode="#,##0&quot; F&quot;_);[Red]\(#,##0&quot; F&quot;\)"/>
    <numFmt numFmtId="185" formatCode="#,##0.00&quot; F&quot;_);\(#,##0.00&quot; F&quot;\)"/>
  </numFmts>
  <fonts count="61">
    <font>
      <sz val="11"/>
      <color theme="1"/>
      <name val="Calibri"/>
      <family val="2"/>
      <scheme val="minor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ngsanaUPC"/>
      <family val="1"/>
    </font>
    <font>
      <sz val="12"/>
      <name val="¹ÙÅÁÃ¼"/>
      <family val="1"/>
      <charset val="129"/>
    </font>
    <font>
      <sz val="12"/>
      <name val="¹ÙÅÁÃ¼"/>
      <charset val="129"/>
    </font>
    <font>
      <sz val="10"/>
      <name val="Century Schoolbook"/>
      <family val="1"/>
    </font>
    <font>
      <sz val="10"/>
      <color indexed="10"/>
      <name val="Arial"/>
      <family val="2"/>
    </font>
    <font>
      <sz val="18"/>
      <name val="Arial"/>
      <family val="2"/>
    </font>
    <font>
      <sz val="12"/>
      <name val="Arial"/>
      <family val="2"/>
    </font>
    <font>
      <u/>
      <sz val="9"/>
      <color indexed="12"/>
      <name val="Arial"/>
      <family val="2"/>
    </font>
    <font>
      <sz val="7"/>
      <name val="Small Fonts"/>
      <family val="2"/>
    </font>
    <font>
      <b/>
      <sz val="10"/>
      <name val="Arial CE"/>
      <family val="2"/>
      <charset val="238"/>
    </font>
    <font>
      <u/>
      <sz val="9"/>
      <color indexed="36"/>
      <name val="Arial"/>
      <family val="2"/>
    </font>
    <font>
      <b/>
      <sz val="8"/>
      <name val="Arial"/>
      <family val="2"/>
    </font>
    <font>
      <sz val="10"/>
      <name val="Helv"/>
    </font>
    <font>
      <sz val="6"/>
      <name val="Helv"/>
    </font>
    <font>
      <b/>
      <i/>
      <sz val="8"/>
      <name val="Arial"/>
      <family val="2"/>
    </font>
    <font>
      <sz val="10"/>
      <name val="Courier"/>
      <family val="3"/>
    </font>
    <font>
      <sz val="10"/>
      <name val="Verdana"/>
      <family val="2"/>
    </font>
    <font>
      <sz val="8"/>
      <name val="Times New Roman"/>
      <family val="1"/>
    </font>
    <font>
      <sz val="12"/>
      <name val="Tms Rmn"/>
    </font>
    <font>
      <sz val="10"/>
      <name val="MS Serif"/>
      <family val="1"/>
    </font>
    <font>
      <sz val="12"/>
      <name val="¹ÙÅÁÃ¼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0"/>
      <name val="Times New Roman"/>
      <family val="1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Swis721 Md BT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0"/>
      <color theme="10"/>
      <name val="Courier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darkVertical"/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24"/>
      </top>
      <bottom/>
      <diagonal/>
    </border>
  </borders>
  <cellStyleXfs count="196">
    <xf numFmtId="0" fontId="0" fillId="0" borderId="0"/>
    <xf numFmtId="0" fontId="1" fillId="0" borderId="0"/>
    <xf numFmtId="4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0" fillId="7" borderId="8" applyNumberFormat="0" applyAlignment="0" applyProtection="0"/>
    <xf numFmtId="0" fontId="11" fillId="8" borderId="9" applyNumberFormat="0" applyAlignment="0" applyProtection="0"/>
    <xf numFmtId="0" fontId="12" fillId="8" borderId="8" applyNumberFormat="0" applyAlignment="0" applyProtection="0"/>
    <xf numFmtId="0" fontId="13" fillId="0" borderId="10" applyNumberFormat="0" applyFill="0" applyAlignment="0" applyProtection="0"/>
    <xf numFmtId="0" fontId="14" fillId="9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9" fillId="0" borderId="0"/>
    <xf numFmtId="9" fontId="23" fillId="0" borderId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40" fillId="0" borderId="0">
      <alignment horizontal="center" wrapText="1"/>
      <protection locked="0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/>
    <xf numFmtId="182" fontId="20" fillId="0" borderId="0" applyFill="0" applyBorder="0" applyAlignment="0"/>
    <xf numFmtId="183" fontId="20" fillId="0" borderId="0" applyFill="0" applyBorder="0" applyAlignment="0"/>
    <xf numFmtId="184" fontId="20" fillId="0" borderId="0" applyFill="0" applyBorder="0" applyAlignment="0"/>
    <xf numFmtId="185" fontId="20" fillId="0" borderId="0" applyFill="0" applyBorder="0" applyAlignment="0"/>
    <xf numFmtId="182" fontId="20" fillId="0" borderId="0" applyFill="0" applyBorder="0" applyAlignment="0"/>
    <xf numFmtId="182" fontId="20" fillId="0" borderId="0" applyFill="0" applyBorder="0" applyAlignment="0"/>
    <xf numFmtId="183" fontId="20" fillId="0" borderId="0" applyFill="0" applyBorder="0" applyAlignment="0"/>
    <xf numFmtId="183" fontId="20" fillId="0" borderId="0" applyFill="0" applyBorder="0" applyAlignment="0"/>
    <xf numFmtId="43" fontId="20" fillId="0" borderId="0" applyFont="0" applyFill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8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5" fillId="0" borderId="0" applyFont="0" applyFill="0" applyBorder="0" applyAlignment="0" applyProtection="0"/>
    <xf numFmtId="3" fontId="26" fillId="0" borderId="0" applyFont="0" applyFill="0" applyBorder="0" applyAlignment="0" applyProtection="0">
      <alignment vertical="top"/>
    </xf>
    <xf numFmtId="0" fontId="35" fillId="0" borderId="0"/>
    <xf numFmtId="0" fontId="35" fillId="0" borderId="0"/>
    <xf numFmtId="0" fontId="36" fillId="0" borderId="0"/>
    <xf numFmtId="0" fontId="42" fillId="0" borderId="0" applyNumberFormat="0" applyAlignment="0">
      <alignment horizontal="left"/>
    </xf>
    <xf numFmtId="0" fontId="35" fillId="0" borderId="0"/>
    <xf numFmtId="0" fontId="35" fillId="0" borderId="0"/>
    <xf numFmtId="0" fontId="35" fillId="0" borderId="0"/>
    <xf numFmtId="183" fontId="20" fillId="0" borderId="0" applyFont="0" applyFill="0" applyBorder="0" applyAlignment="0" applyProtection="0"/>
    <xf numFmtId="165" fontId="26" fillId="0" borderId="0" applyFont="0" applyFill="0" applyBorder="0" applyAlignment="0" applyProtection="0">
      <alignment vertical="top"/>
    </xf>
    <xf numFmtId="0" fontId="43" fillId="0" borderId="0" applyFont="0" applyFill="0" applyBorder="0" applyAlignment="0" applyProtection="0"/>
    <xf numFmtId="0" fontId="26" fillId="0" borderId="0" applyFont="0" applyFill="0" applyBorder="0" applyAlignment="0" applyProtection="0">
      <alignment vertical="top"/>
    </xf>
    <xf numFmtId="0" fontId="35" fillId="0" borderId="0"/>
    <xf numFmtId="0" fontId="35" fillId="0" borderId="0"/>
    <xf numFmtId="14" fontId="44" fillId="0" borderId="0" applyFill="0" applyBorder="0" applyAlignment="0"/>
    <xf numFmtId="15" fontId="45" fillId="0" borderId="0"/>
    <xf numFmtId="38" fontId="45" fillId="0" borderId="14">
      <alignment vertical="center"/>
    </xf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83" fontId="20" fillId="0" borderId="0" applyFill="0" applyBorder="0" applyAlignment="0"/>
    <xf numFmtId="183" fontId="20" fillId="0" borderId="0" applyFill="0" applyBorder="0" applyAlignment="0"/>
    <xf numFmtId="0" fontId="46" fillId="0" borderId="0" applyNumberFormat="0" applyAlignment="0">
      <alignment horizontal="left"/>
    </xf>
    <xf numFmtId="176" fontId="20" fillId="0" borderId="0" applyFont="0" applyFill="0" applyBorder="0" applyAlignment="0" applyProtection="0"/>
    <xf numFmtId="2" fontId="26" fillId="0" borderId="0" applyFont="0" applyFill="0" applyBorder="0" applyAlignment="0" applyProtection="0">
      <alignment vertical="top"/>
    </xf>
    <xf numFmtId="0" fontId="35" fillId="0" borderId="0"/>
    <xf numFmtId="172" fontId="27" fillId="0" borderId="15">
      <alignment horizontal="right"/>
    </xf>
    <xf numFmtId="38" fontId="22" fillId="35" borderId="0" applyNumberFormat="0" applyBorder="0" applyAlignment="0" applyProtection="0"/>
    <xf numFmtId="0" fontId="21" fillId="0" borderId="16" applyNumberFormat="0" applyAlignment="0" applyProtection="0">
      <alignment horizontal="left" vertical="center"/>
    </xf>
    <xf numFmtId="0" fontId="21" fillId="0" borderId="3">
      <alignment horizontal="left" vertical="center"/>
    </xf>
    <xf numFmtId="0" fontId="28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47" fillId="0" borderId="17">
      <alignment horizontal="center"/>
    </xf>
    <xf numFmtId="0" fontId="47" fillId="0" borderId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0" fontId="22" fillId="36" borderId="1" applyNumberFormat="0" applyBorder="0" applyAlignment="0" applyProtection="0"/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83" fontId="20" fillId="0" borderId="0" applyFill="0" applyBorder="0" applyAlignment="0"/>
    <xf numFmtId="183" fontId="20" fillId="0" borderId="0" applyFill="0" applyBorder="0" applyAlignment="0"/>
    <xf numFmtId="0" fontId="22" fillId="37" borderId="0" applyNumberFormat="0" applyFont="0" applyAlignment="0" applyProtection="0"/>
    <xf numFmtId="0" fontId="37" fillId="38" borderId="0" applyNumberFormat="0" applyFont="0" applyAlignment="0">
      <alignment horizontal="right"/>
    </xf>
    <xf numFmtId="0" fontId="22" fillId="0" borderId="0" applyNumberFormat="0" applyFont="0" applyAlignment="0" applyProtection="0"/>
    <xf numFmtId="17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48" fillId="0" borderId="0"/>
    <xf numFmtId="37" fontId="31" fillId="0" borderId="0"/>
    <xf numFmtId="168" fontId="20" fillId="0" borderId="0"/>
    <xf numFmtId="0" fontId="20" fillId="0" borderId="0"/>
    <xf numFmtId="0" fontId="20" fillId="0" borderId="0"/>
    <xf numFmtId="0" fontId="20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8" fillId="0" borderId="0"/>
    <xf numFmtId="0" fontId="54" fillId="0" borderId="0"/>
    <xf numFmtId="0" fontId="39" fillId="0" borderId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4" fontId="40" fillId="0" borderId="0">
      <alignment horizontal="center" wrapText="1"/>
      <protection locked="0"/>
    </xf>
    <xf numFmtId="0" fontId="35" fillId="0" borderId="0"/>
    <xf numFmtId="182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0" applyFont="0"/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83" fontId="20" fillId="0" borderId="0" applyFill="0" applyBorder="0" applyAlignment="0"/>
    <xf numFmtId="183" fontId="20" fillId="0" borderId="0" applyFill="0" applyBorder="0" applyAlignment="0"/>
    <xf numFmtId="0" fontId="49" fillId="39" borderId="0" applyNumberFormat="0" applyFont="0" applyBorder="0" applyAlignment="0">
      <alignment horizontal="center"/>
    </xf>
    <xf numFmtId="180" fontId="50" fillId="0" borderId="0" applyNumberFormat="0" applyFill="0" applyBorder="0" applyAlignment="0" applyProtection="0">
      <alignment horizontal="left"/>
    </xf>
    <xf numFmtId="0" fontId="20" fillId="0" borderId="0"/>
    <xf numFmtId="0" fontId="49" fillId="1" borderId="3" applyNumberFormat="0" applyFont="0" applyAlignment="0">
      <alignment horizontal="center"/>
    </xf>
    <xf numFmtId="0" fontId="3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>
      <alignment horizontal="center"/>
    </xf>
    <xf numFmtId="0" fontId="20" fillId="0" borderId="0"/>
    <xf numFmtId="0" fontId="20" fillId="0" borderId="0" applyNumberFormat="0" applyFill="0" applyBorder="0" applyAlignment="0" applyProtection="0"/>
    <xf numFmtId="40" fontId="52" fillId="0" borderId="0" applyBorder="0">
      <alignment horizontal="right"/>
    </xf>
    <xf numFmtId="0" fontId="34" fillId="0" borderId="0" applyNumberFormat="0" applyFont="0" applyFill="0" applyBorder="0" applyAlignment="0"/>
    <xf numFmtId="49" fontId="44" fillId="0" borderId="0" applyFill="0" applyBorder="0" applyAlignment="0"/>
    <xf numFmtId="179" fontId="20" fillId="0" borderId="0" applyFill="0" applyBorder="0" applyAlignment="0"/>
    <xf numFmtId="182" fontId="20" fillId="0" borderId="0" applyFill="0" applyBorder="0" applyAlignment="0"/>
    <xf numFmtId="0" fontId="26" fillId="0" borderId="18" applyNumberFormat="0" applyFont="0" applyFill="0" applyAlignment="0" applyProtection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178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9" fontId="53" fillId="0" borderId="0" applyFont="0" applyFill="0" applyBorder="0" applyAlignment="0" applyProtection="0"/>
    <xf numFmtId="0" fontId="20" fillId="0" borderId="0"/>
    <xf numFmtId="0" fontId="2" fillId="0" borderId="0"/>
    <xf numFmtId="43" fontId="5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8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43" fontId="2" fillId="0" borderId="0" applyFont="0" applyFill="0" applyBorder="0" applyAlignment="0" applyProtection="0"/>
    <xf numFmtId="0" fontId="9" fillId="6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17" fillId="0" borderId="13" applyNumberFormat="0" applyFill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2" fillId="0" borderId="0"/>
    <xf numFmtId="43" fontId="57" fillId="0" borderId="0" applyFont="0" applyFill="0" applyBorder="0" applyAlignment="0" applyProtection="0"/>
    <xf numFmtId="0" fontId="2" fillId="0" borderId="0"/>
    <xf numFmtId="0" fontId="59" fillId="0" borderId="0"/>
    <xf numFmtId="9" fontId="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3" applyFont="1"/>
    <xf numFmtId="164" fontId="0" fillId="0" borderId="0" xfId="3" applyNumberFormat="1" applyFont="1"/>
    <xf numFmtId="43" fontId="0" fillId="0" borderId="0" xfId="0" applyNumberFormat="1"/>
    <xf numFmtId="164" fontId="0" fillId="0" borderId="0" xfId="0" applyNumberFormat="1"/>
    <xf numFmtId="3" fontId="0" fillId="0" borderId="0" xfId="0" applyNumberFormat="1"/>
    <xf numFmtId="0" fontId="56" fillId="0" borderId="0" xfId="0" applyFont="1" applyAlignment="1">
      <alignment horizontal="center" vertical="top" wrapText="1"/>
    </xf>
    <xf numFmtId="0" fontId="56" fillId="0" borderId="0" xfId="0" applyFont="1" applyAlignment="1">
      <alignment horizontal="left" vertical="top" wrapText="1"/>
    </xf>
    <xf numFmtId="164" fontId="56" fillId="0" borderId="0" xfId="3" applyNumberFormat="1" applyFont="1" applyAlignment="1">
      <alignment horizontal="center" vertical="top" wrapText="1"/>
    </xf>
    <xf numFmtId="0" fontId="56" fillId="0" borderId="0" xfId="0" applyFont="1" applyAlignment="1">
      <alignment vertical="top" wrapText="1"/>
    </xf>
    <xf numFmtId="164" fontId="56" fillId="0" borderId="0" xfId="3" applyNumberFormat="1" applyFont="1" applyAlignment="1">
      <alignment vertical="top" wrapText="1"/>
    </xf>
    <xf numFmtId="0" fontId="56" fillId="0" borderId="1" xfId="0" applyFont="1" applyBorder="1" applyAlignment="1">
      <alignment horizontal="center" vertical="center" shrinkToFit="1"/>
    </xf>
    <xf numFmtId="164" fontId="56" fillId="0" borderId="1" xfId="3" applyNumberFormat="1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 shrinkToFit="1"/>
    </xf>
    <xf numFmtId="0" fontId="56" fillId="0" borderId="0" xfId="0" applyFont="1" applyAlignment="1">
      <alignment horizontal="center" vertical="center"/>
    </xf>
    <xf numFmtId="164" fontId="56" fillId="0" borderId="0" xfId="3" applyNumberFormat="1" applyFont="1" applyAlignment="1">
      <alignment horizontal="center" vertical="center"/>
    </xf>
    <xf numFmtId="164" fontId="18" fillId="40" borderId="0" xfId="3" applyNumberFormat="1" applyFont="1" applyFill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top"/>
    </xf>
    <xf numFmtId="164" fontId="56" fillId="0" borderId="1" xfId="3" applyNumberFormat="1" applyFont="1" applyFill="1" applyBorder="1" applyAlignment="1">
      <alignment horizontal="center" vertical="top"/>
    </xf>
    <xf numFmtId="0" fontId="56" fillId="0" borderId="1" xfId="0" applyFont="1" applyBorder="1" applyAlignment="1">
      <alignment horizontal="left" vertical="top"/>
    </xf>
    <xf numFmtId="0" fontId="56" fillId="0" borderId="0" xfId="0" applyFont="1" applyAlignment="1">
      <alignment vertical="top"/>
    </xf>
    <xf numFmtId="164" fontId="56" fillId="0" borderId="0" xfId="3" applyNumberFormat="1" applyFont="1" applyFill="1" applyAlignment="1">
      <alignment vertical="top"/>
    </xf>
    <xf numFmtId="164" fontId="56" fillId="0" borderId="0" xfId="3" applyNumberFormat="1" applyFont="1" applyAlignment="1">
      <alignment vertical="top"/>
    </xf>
    <xf numFmtId="9" fontId="56" fillId="0" borderId="0" xfId="0" applyNumberFormat="1" applyFont="1" applyAlignment="1">
      <alignment vertical="top"/>
    </xf>
    <xf numFmtId="0" fontId="56" fillId="0" borderId="0" xfId="0" applyFont="1" applyFill="1" applyAlignment="1">
      <alignment vertical="top" wrapText="1"/>
    </xf>
    <xf numFmtId="164" fontId="56" fillId="0" borderId="1" xfId="3" applyNumberFormat="1" applyFont="1" applyBorder="1" applyAlignment="1">
      <alignment horizontal="center" vertical="top"/>
    </xf>
    <xf numFmtId="0" fontId="56" fillId="2" borderId="1" xfId="0" applyFont="1" applyFill="1" applyBorder="1" applyAlignment="1">
      <alignment horizontal="left" vertical="top"/>
    </xf>
    <xf numFmtId="164" fontId="56" fillId="2" borderId="1" xfId="3" applyNumberFormat="1" applyFont="1" applyFill="1" applyBorder="1" applyAlignment="1">
      <alignment horizontal="center" vertical="top"/>
    </xf>
    <xf numFmtId="0" fontId="56" fillId="3" borderId="1" xfId="0" applyFont="1" applyFill="1" applyBorder="1" applyAlignment="1">
      <alignment horizontal="left" vertical="top"/>
    </xf>
    <xf numFmtId="164" fontId="56" fillId="3" borderId="1" xfId="3" applyNumberFormat="1" applyFont="1" applyFill="1" applyBorder="1" applyAlignment="1">
      <alignment horizontal="left" vertical="top"/>
    </xf>
    <xf numFmtId="0" fontId="56" fillId="0" borderId="0" xfId="0" applyFont="1" applyFill="1" applyAlignment="1">
      <alignment vertical="top"/>
    </xf>
    <xf numFmtId="0" fontId="56" fillId="0" borderId="1" xfId="0" applyFont="1" applyFill="1" applyBorder="1" applyAlignment="1">
      <alignment horizontal="center" vertical="top" wrapText="1"/>
    </xf>
    <xf numFmtId="164" fontId="56" fillId="0" borderId="1" xfId="3" applyNumberFormat="1" applyFont="1" applyFill="1" applyBorder="1" applyAlignment="1">
      <alignment horizontal="center" vertical="top" wrapText="1"/>
    </xf>
    <xf numFmtId="0" fontId="56" fillId="0" borderId="1" xfId="0" applyFont="1" applyBorder="1" applyAlignment="1">
      <alignment horizontal="left" vertical="top" wrapText="1"/>
    </xf>
    <xf numFmtId="164" fontId="56" fillId="0" borderId="0" xfId="3" applyNumberFormat="1" applyFont="1" applyFill="1" applyAlignment="1">
      <alignment vertical="top" wrapText="1"/>
    </xf>
    <xf numFmtId="0" fontId="56" fillId="0" borderId="0" xfId="0" applyFont="1" applyFill="1" applyBorder="1" applyAlignment="1">
      <alignment horizontal="center" vertical="top" wrapText="1"/>
    </xf>
    <xf numFmtId="164" fontId="56" fillId="0" borderId="0" xfId="3" applyNumberFormat="1" applyFont="1" applyFill="1" applyBorder="1" applyAlignment="1">
      <alignment horizontal="center" vertical="top" wrapText="1"/>
    </xf>
    <xf numFmtId="0" fontId="56" fillId="0" borderId="0" xfId="0" applyFont="1" applyBorder="1" applyAlignment="1">
      <alignment horizontal="left" vertical="top" wrapText="1"/>
    </xf>
    <xf numFmtId="0" fontId="56" fillId="0" borderId="0" xfId="0" applyFont="1" applyFill="1" applyBorder="1" applyAlignment="1">
      <alignment vertical="top" wrapText="1"/>
    </xf>
    <xf numFmtId="164" fontId="56" fillId="0" borderId="0" xfId="3" applyNumberFormat="1" applyFont="1" applyFill="1" applyBorder="1" applyAlignment="1">
      <alignment vertical="top" wrapText="1"/>
    </xf>
    <xf numFmtId="0" fontId="56" fillId="0" borderId="0" xfId="0" applyFont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/>
    </xf>
    <xf numFmtId="0" fontId="56" fillId="0" borderId="1" xfId="0" applyFont="1" applyBorder="1" applyAlignment="1">
      <alignment horizontal="left" vertical="center"/>
    </xf>
    <xf numFmtId="0" fontId="56" fillId="2" borderId="1" xfId="0" applyFont="1" applyFill="1" applyBorder="1" applyAlignment="1">
      <alignment horizontal="left" vertical="center"/>
    </xf>
    <xf numFmtId="0" fontId="56" fillId="3" borderId="1" xfId="0" applyFont="1" applyFill="1" applyBorder="1" applyAlignment="1">
      <alignment horizontal="left" vertical="center"/>
    </xf>
    <xf numFmtId="0" fontId="56" fillId="0" borderId="1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 wrapText="1"/>
    </xf>
    <xf numFmtId="0" fontId="56" fillId="2" borderId="1" xfId="0" applyFont="1" applyFill="1" applyBorder="1" applyAlignment="1">
      <alignment vertical="center" wrapText="1"/>
    </xf>
    <xf numFmtId="0" fontId="56" fillId="3" borderId="1" xfId="0" applyFont="1" applyFill="1" applyBorder="1" applyAlignment="1">
      <alignment horizontal="left" vertical="center" wrapText="1"/>
    </xf>
    <xf numFmtId="0" fontId="14" fillId="40" borderId="1" xfId="0" applyFont="1" applyFill="1" applyBorder="1" applyAlignment="1">
      <alignment horizontal="center" vertical="center" shrinkToFit="1"/>
    </xf>
    <xf numFmtId="0" fontId="56" fillId="0" borderId="2" xfId="0" applyFont="1" applyBorder="1" applyAlignment="1">
      <alignment horizontal="left" vertical="top"/>
    </xf>
    <xf numFmtId="0" fontId="56" fillId="0" borderId="3" xfId="0" applyFont="1" applyBorder="1" applyAlignment="1">
      <alignment horizontal="left" vertical="top"/>
    </xf>
    <xf numFmtId="0" fontId="56" fillId="0" borderId="4" xfId="0" applyFont="1" applyBorder="1" applyAlignment="1">
      <alignment horizontal="left" vertical="top"/>
    </xf>
    <xf numFmtId="9" fontId="0" fillId="0" borderId="0" xfId="195" applyFont="1"/>
  </cellXfs>
  <cellStyles count="196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181"/>
    <cellStyle name="60% - Accent2 2" xfId="182"/>
    <cellStyle name="60% - Accent3 2" xfId="183"/>
    <cellStyle name="60% - Accent4 2" xfId="184"/>
    <cellStyle name="60% - Accent5 2" xfId="185"/>
    <cellStyle name="60% - Accent6 2" xfId="186"/>
    <cellStyle name="75" xfId="35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ÅëÈ­ [0]_±âÅ¸" xfId="36"/>
    <cellStyle name="ÅëÈ­_±âÅ¸" xfId="37"/>
    <cellStyle name="args.style" xfId="38"/>
    <cellStyle name="ÄÞ¸¶ [0]_±âÅ¸" xfId="39"/>
    <cellStyle name="ÄÞ¸¶_±âÅ¸" xfId="40"/>
    <cellStyle name="Bad" xfId="8" builtinId="27" customBuiltin="1"/>
    <cellStyle name="Body" xfId="41"/>
    <cellStyle name="Ç¥ÁØ_¿¬°£´©°è¿¹»ó" xfId="42"/>
    <cellStyle name="Calc Currency (0)" xfId="43"/>
    <cellStyle name="Calc Currency (2)" xfId="44"/>
    <cellStyle name="Calc Percent (0)" xfId="45"/>
    <cellStyle name="Calc Percent (1)" xfId="46"/>
    <cellStyle name="Calc Percent (2)" xfId="47"/>
    <cellStyle name="Calc Units (0)" xfId="48"/>
    <cellStyle name="Calc Units (1)" xfId="49"/>
    <cellStyle name="Calc Units (2)" xfId="50"/>
    <cellStyle name="Calculation" xfId="11" builtinId="22" customBuiltin="1"/>
    <cellStyle name="Check Cell" xfId="13" builtinId="23" customBuiltin="1"/>
    <cellStyle name="Comma" xfId="3" builtinId="3"/>
    <cellStyle name="Comma  - Style1" xfId="52"/>
    <cellStyle name="Comma  - Style2" xfId="53"/>
    <cellStyle name="Comma  - Style3" xfId="54"/>
    <cellStyle name="Comma  - Style4" xfId="55"/>
    <cellStyle name="Comma  - Style5" xfId="56"/>
    <cellStyle name="Comma  - Style6" xfId="57"/>
    <cellStyle name="Comma  - Style7" xfId="58"/>
    <cellStyle name="Comma  - Style8" xfId="59"/>
    <cellStyle name="Comma [00]" xfId="60"/>
    <cellStyle name="Comma 10" xfId="51"/>
    <cellStyle name="Comma 2" xfId="2"/>
    <cellStyle name="Comma 2 2" xfId="172"/>
    <cellStyle name="Comma 2 3" xfId="61"/>
    <cellStyle name="Comma 3" xfId="62"/>
    <cellStyle name="Comma 3 2" xfId="63"/>
    <cellStyle name="Comma 3 2 2" xfId="169"/>
    <cellStyle name="Comma 3 3" xfId="190"/>
    <cellStyle name="Comma 4" xfId="64"/>
    <cellStyle name="Comma 4 2" xfId="65"/>
    <cellStyle name="Comma 5" xfId="66"/>
    <cellStyle name="Comma 6" xfId="67"/>
    <cellStyle name="Comma 7" xfId="68"/>
    <cellStyle name="Comma 8" xfId="171"/>
    <cellStyle name="Comma 9" xfId="176"/>
    <cellStyle name="Comma0" xfId="69"/>
    <cellStyle name="Comma0 - Style4" xfId="70"/>
    <cellStyle name="Comma0 - Style5" xfId="71"/>
    <cellStyle name="Comma1 - Style1" xfId="72"/>
    <cellStyle name="Copied" xfId="73"/>
    <cellStyle name="Curren - Style1" xfId="74"/>
    <cellStyle name="Curren - Style5" xfId="75"/>
    <cellStyle name="Curren - Style6" xfId="76"/>
    <cellStyle name="Currency [00]" xfId="77"/>
    <cellStyle name="Currency0" xfId="78"/>
    <cellStyle name="Currwncy [0]_laroux_1¿ùÈ¸ºñ³»¿ª (2)_±¸¹Ì´ëÃ¥" xfId="79"/>
    <cellStyle name="Date" xfId="80"/>
    <cellStyle name="Date - Style3" xfId="81"/>
    <cellStyle name="Date - Style4" xfId="82"/>
    <cellStyle name="Date Short" xfId="83"/>
    <cellStyle name="Date_ACPCPL- 3CD- March'08-Final" xfId="84"/>
    <cellStyle name="DELTA" xfId="85"/>
    <cellStyle name="Enter Currency (0)" xfId="86"/>
    <cellStyle name="Enter Currency (2)" xfId="87"/>
    <cellStyle name="Enter Units (0)" xfId="88"/>
    <cellStyle name="Enter Units (1)" xfId="89"/>
    <cellStyle name="Enter Units (2)" xfId="90"/>
    <cellStyle name="Entered" xfId="91"/>
    <cellStyle name="Euro" xfId="92"/>
    <cellStyle name="Explanatory Text" xfId="15" builtinId="53" customBuiltin="1"/>
    <cellStyle name="Fixed" xfId="93"/>
    <cellStyle name="Fixed3 - Style3" xfId="94"/>
    <cellStyle name="Formula" xfId="95"/>
    <cellStyle name="Good" xfId="7" builtinId="26" customBuiltin="1"/>
    <cellStyle name="Grey" xfId="96"/>
    <cellStyle name="Header1" xfId="97"/>
    <cellStyle name="Header2" xfId="98"/>
    <cellStyle name="Heading 1 2" xfId="174"/>
    <cellStyle name="Heading 1 3" xfId="99"/>
    <cellStyle name="Heading 2 2" xfId="175"/>
    <cellStyle name="Heading 2 3" xfId="100"/>
    <cellStyle name="Heading 3" xfId="5" builtinId="18" customBuiltin="1"/>
    <cellStyle name="Heading 4" xfId="6" builtinId="19" customBuiltin="1"/>
    <cellStyle name="HEADINGS" xfId="101"/>
    <cellStyle name="HEADINGSTOP" xfId="102"/>
    <cellStyle name="Hyperlink 2" xfId="194"/>
    <cellStyle name="Hypertextový odkaz" xfId="103"/>
    <cellStyle name="Input" xfId="9" builtinId="20" customBuiltin="1"/>
    <cellStyle name="Input [yellow]" xfId="104"/>
    <cellStyle name="Link Currency (0)" xfId="105"/>
    <cellStyle name="Link Currency (2)" xfId="106"/>
    <cellStyle name="Link Units (0)" xfId="107"/>
    <cellStyle name="Link Units (1)" xfId="108"/>
    <cellStyle name="Link Units (2)" xfId="109"/>
    <cellStyle name="Linked Cell" xfId="12" builtinId="24" customBuiltin="1"/>
    <cellStyle name="mike" xfId="110"/>
    <cellStyle name="mike1" xfId="111"/>
    <cellStyle name="mike2" xfId="112"/>
    <cellStyle name="Milliers [0]_CREATIVE" xfId="113"/>
    <cellStyle name="Milliers_CREATIVE" xfId="114"/>
    <cellStyle name="Monétaire [0]_CREATIVE" xfId="115"/>
    <cellStyle name="Monétaire_CREATIVE" xfId="116"/>
    <cellStyle name="Neutral 2" xfId="177"/>
    <cellStyle name="New Times Roman" xfId="117"/>
    <cellStyle name="no dec" xfId="118"/>
    <cellStyle name="Normal" xfId="0" builtinId="0"/>
    <cellStyle name="Normal - Style1" xfId="119"/>
    <cellStyle name="Normal 10" xfId="178"/>
    <cellStyle name="Normal 11" xfId="34"/>
    <cellStyle name="Normal 2" xfId="1"/>
    <cellStyle name="Normal 2 2" xfId="173"/>
    <cellStyle name="Normal 2 2 3" xfId="167"/>
    <cellStyle name="Normal 2 3" xfId="165"/>
    <cellStyle name="Normal 2 3 2" xfId="191"/>
    <cellStyle name="Normal 2 4" xfId="120"/>
    <cellStyle name="Normal 23" xfId="192"/>
    <cellStyle name="Normal 3" xfId="121"/>
    <cellStyle name="Normal 3 2" xfId="122"/>
    <cellStyle name="Normal 4" xfId="123"/>
    <cellStyle name="Normal 4 2" xfId="124"/>
    <cellStyle name="Normal 4 2 2" xfId="188"/>
    <cellStyle name="Normal 4_ACPCPL_BS_30th June 2009  xls-050709" xfId="125"/>
    <cellStyle name="Normal 5" xfId="126"/>
    <cellStyle name="Normal 6" xfId="127"/>
    <cellStyle name="Normal 7" xfId="128"/>
    <cellStyle name="Normal 7 2" xfId="168"/>
    <cellStyle name="Normal 7 2 2" xfId="189"/>
    <cellStyle name="Normal 8" xfId="129"/>
    <cellStyle name="Normal 9" xfId="170"/>
    <cellStyle name="Note 2" xfId="179"/>
    <cellStyle name="Œ…‹???‚è [0.00]_Sheet1" xfId="130"/>
    <cellStyle name="Œ…‹???‚è_Sheet1" xfId="131"/>
    <cellStyle name="Output" xfId="10" builtinId="21" customBuiltin="1"/>
    <cellStyle name="per.style" xfId="132"/>
    <cellStyle name="Percen - Style2" xfId="133"/>
    <cellStyle name="Percent" xfId="195" builtinId="5"/>
    <cellStyle name="Percent [0]" xfId="134"/>
    <cellStyle name="Percent [00]" xfId="135"/>
    <cellStyle name="Percent [2]" xfId="136"/>
    <cellStyle name="Percent 2" xfId="137"/>
    <cellStyle name="Percent 2 2" xfId="166"/>
    <cellStyle name="Percent 3" xfId="163"/>
    <cellStyle name="Percent 4" xfId="187"/>
    <cellStyle name="Percent 5" xfId="193"/>
    <cellStyle name="Percent 6" xfId="164"/>
    <cellStyle name="Popis" xfId="138"/>
    <cellStyle name="PrePop Currency (0)" xfId="139"/>
    <cellStyle name="PrePop Currency (2)" xfId="140"/>
    <cellStyle name="PrePop Units (0)" xfId="141"/>
    <cellStyle name="PrePop Units (1)" xfId="142"/>
    <cellStyle name="PrePop Units (2)" xfId="143"/>
    <cellStyle name="regstoresfromspecstores" xfId="144"/>
    <cellStyle name="RevList" xfId="145"/>
    <cellStyle name="ri_Sheet1" xfId="146"/>
    <cellStyle name="SHADEDSTORES" xfId="147"/>
    <cellStyle name="Sledovaný hypertextový odkaz" xfId="148"/>
    <cellStyle name="specstores" xfId="149"/>
    <cellStyle name="Standard_Balance Sheet" xfId="150"/>
    <cellStyle name="Style 1" xfId="151"/>
    <cellStyle name="Subtotal" xfId="152"/>
    <cellStyle name="table" xfId="153"/>
    <cellStyle name="Text Indent A" xfId="154"/>
    <cellStyle name="Text Indent B" xfId="155"/>
    <cellStyle name="Text Indent C" xfId="156"/>
    <cellStyle name="Title" xfId="4" builtinId="15" customBuiltin="1"/>
    <cellStyle name="Total 2" xfId="180"/>
    <cellStyle name="Total 3" xfId="157"/>
    <cellStyle name="Warning Text" xfId="14" builtinId="11" customBuiltin="1"/>
    <cellStyle name="桁区切り [0.00]_PERSONAL" xfId="158"/>
    <cellStyle name="桁区切り_PERSONAL" xfId="159"/>
    <cellStyle name="標準_PERSONAL" xfId="160"/>
    <cellStyle name="通貨 [0.00]_PERSONAL" xfId="161"/>
    <cellStyle name="通貨_PERSONAL" xfId="16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hishek Sharma" refreshedDate="44937.522227430556" createdVersion="5" refreshedVersion="5" minRefreshableVersion="3" recordCount="35">
  <cacheSource type="worksheet">
    <worksheetSource ref="B2:M37" sheet="Shataku-1 Buildings"/>
  </cacheSource>
  <cacheFields count="10">
    <cacheField name="Sl." numFmtId="0">
      <sharedItems containsSemiMixedTypes="0" containsString="0" containsNumber="1" containsInteger="1" minValue="1" maxValue="35"/>
    </cacheField>
    <cacheField name="Building _x000a_Name" numFmtId="0">
      <sharedItems count="35">
        <s v="EX-1"/>
        <s v="EX-2"/>
        <s v="SA-1"/>
        <s v="SA-2"/>
        <s v="SA-3"/>
        <s v="SA-4"/>
        <s v="A-1"/>
        <s v="A-2"/>
        <s v="A-3"/>
        <s v="A-4"/>
        <s v="SB-1"/>
        <s v="SB-2"/>
        <s v="B-1"/>
        <s v="B-2"/>
        <s v="C-1"/>
        <s v="C-2"/>
        <s v="E-1"/>
        <s v="E-2"/>
        <s v="E-3"/>
        <s v="Dormitory"/>
        <s v="Guest_x000a_House"/>
        <s v="Common_x000a_House"/>
        <s v="DEG Room &amp;_x000a_Sub-station"/>
        <s v="Security_x000a_Office"/>
        <s v="Goomty"/>
        <s v="PABX Room"/>
        <s v="Drivers' _x000a_Room"/>
        <s v="Store"/>
        <s v="Fuel Store"/>
        <s v="Laundry"/>
        <s v="Pump &amp; Maint_x000a_Room"/>
        <s v="Locker Room"/>
        <s v="Rooms of _x000a_Swimming_x000a_Pool"/>
        <s v="Document_x000a_Room"/>
        <s v="Worker rest Room"/>
      </sharedItems>
    </cacheField>
    <cacheField name="Building_x000a_Type" numFmtId="0">
      <sharedItems count="24">
        <s v="EX Type Bungalow"/>
        <s v="SA Type Duplex Flat_x000a_03 Flats in the Block"/>
        <s v="A Type Duplex Flat_x000a_03 Flats in the Block"/>
        <s v="SB Type Flat_x000a_06 Flats in the Block"/>
        <s v="B Type Flat_x000a_06 Flats in the Block"/>
        <s v="B Type Flat_x000a_04 Flats in the Block"/>
        <s v="C Type Flat_x000a_12 Flats in the Block"/>
        <s v="E Type Flat_x000a_12 Flats in the Block"/>
        <s v="Dormitory Block_x000a_36 Rooms"/>
        <s v="Guest House Block_x000a_12 Rooms"/>
        <s v="Common House Block"/>
        <s v="Generator Room &amp; Electrical Sub-station"/>
        <s v="Security Room &amp; _x000a_Toilet at Main Gate"/>
        <s v="Security Outpost"/>
        <s v="PABX &amp; Server Room"/>
        <s v="Drivers' Rest Room"/>
        <s v="General Store Room"/>
        <s v="Fuel Store Room"/>
        <s v="Laundry Block"/>
        <s v="Pump Room &amp;_x000a_Maintenance Room"/>
        <s v="Locker Room &amp; Toilet_x000a_at Soccer Ground"/>
        <s v="Plant, Locker Rooms, Toilets &amp; Bathing Room"/>
        <s v="Finance Document _x000a_Room"/>
        <s v="Workers' Rest Room &amp; Toilet"/>
      </sharedItems>
    </cacheField>
    <cacheField name="Floor Area/ _x000a_Total Fl. Area_x000a_(M2)" numFmtId="0">
      <sharedItems containsBlank="1"/>
    </cacheField>
    <cacheField name="Height (M)/_x000a_Story Nos." numFmtId="0">
      <sharedItems containsBlank="1"/>
    </cacheField>
    <cacheField name="Foundation" numFmtId="0">
      <sharedItems/>
    </cacheField>
    <cacheField name="Structure" numFmtId="0">
      <sharedItems/>
    </cacheField>
    <cacheField name="Wall" numFmtId="0">
      <sharedItems/>
    </cacheField>
    <cacheField name="Floor" numFmtId="0">
      <sharedItems/>
    </cacheField>
    <cacheField name="Roof_x000a_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n v="1"/>
    <x v="0"/>
    <x v="0"/>
    <s v="170/340"/>
    <s v="6.60/2"/>
    <s v="RCC Footing"/>
    <s v="RCC Frame"/>
    <s v="Brickwork"/>
    <s v="Marble &amp; Ceramic Tiles over Concrete"/>
    <s v="RCC Slab"/>
  </r>
  <r>
    <n v="2"/>
    <x v="1"/>
    <x v="0"/>
    <s v="170/340"/>
    <s v="6.60/2"/>
    <s v="RCC Footing"/>
    <s v="RCC Frame"/>
    <s v="Brickwork"/>
    <s v="Marble &amp; Ceramic Tiles over Concrete"/>
    <s v="RCC Slab"/>
  </r>
  <r>
    <n v="3"/>
    <x v="2"/>
    <x v="1"/>
    <s v="324/648"/>
    <s v="6.60/2"/>
    <s v="RCC Footing"/>
    <s v="RCC Frame"/>
    <s v="Brickwork"/>
    <s v="Marble &amp; Ceramic Tiles over Concrete"/>
    <s v="RCC Slab"/>
  </r>
  <r>
    <n v="4"/>
    <x v="3"/>
    <x v="1"/>
    <s v="324/648"/>
    <s v="6.60/2"/>
    <s v="RCC Footing"/>
    <s v="RCC Frame"/>
    <s v="Brickwork"/>
    <s v="Marble &amp; Ceramic Tiles over Concrete"/>
    <s v="RCC Slab"/>
  </r>
  <r>
    <n v="5"/>
    <x v="4"/>
    <x v="1"/>
    <s v="324/648"/>
    <s v="6.60/2"/>
    <s v="RCC Footing"/>
    <s v="RCC Frame"/>
    <s v="Brickwork"/>
    <s v="Marble &amp; Ceramic Tiles over Concrete"/>
    <s v="RCC Slab"/>
  </r>
  <r>
    <n v="6"/>
    <x v="5"/>
    <x v="1"/>
    <s v="324/648"/>
    <s v="6.60/2"/>
    <s v="RCC Footing"/>
    <s v="RCC Frame"/>
    <s v="Brickwork"/>
    <s v="Marble &amp; Ceramic Tiles over Concrete"/>
    <s v="RCC Slab"/>
  </r>
  <r>
    <n v="7"/>
    <x v="6"/>
    <x v="2"/>
    <s v="237/507"/>
    <s v="6.60/2"/>
    <s v="RCC Footing"/>
    <s v="RCC Frame"/>
    <s v="Brickwork"/>
    <s v="Terrazzo finish &amp; Ceramic Tiles over Concrete"/>
    <s v="RCC Slab"/>
  </r>
  <r>
    <n v="8"/>
    <x v="7"/>
    <x v="2"/>
    <s v="237/507"/>
    <s v="6.60/2"/>
    <s v="RCC Footing"/>
    <s v="RCC Frame"/>
    <s v="Brickwork"/>
    <s v="Terrazzo finish &amp; Ceramic Tiles over Concrete"/>
    <s v="RCC Slab"/>
  </r>
  <r>
    <n v="9"/>
    <x v="8"/>
    <x v="2"/>
    <s v="237/507"/>
    <s v="6.60/2"/>
    <s v="RCC Footing"/>
    <s v="RCC Frame"/>
    <s v="Brickwork"/>
    <s v="Terrazzo finish &amp; Ceramic Tiles over Concrete"/>
    <s v="RCC Slab"/>
  </r>
  <r>
    <n v="10"/>
    <x v="9"/>
    <x v="2"/>
    <s v="237/507"/>
    <s v="6.60/2"/>
    <s v="RCC Footing"/>
    <s v="RCC Frame"/>
    <s v="Brickwork"/>
    <s v="Terrazzo finish &amp; Ceramic Tiles over Concrete"/>
    <s v="RCC Slab"/>
  </r>
  <r>
    <n v="11"/>
    <x v="10"/>
    <x v="3"/>
    <s v="266/798"/>
    <s v="10.05/3"/>
    <s v="RCC Footing"/>
    <s v="RCC Frame"/>
    <s v="Brickwork"/>
    <s v="Terrazzo finish &amp; Ceramic Tiles over Concrete"/>
    <s v="RCC Slab"/>
  </r>
  <r>
    <n v="12"/>
    <x v="11"/>
    <x v="3"/>
    <s v="266/798"/>
    <s v="10.05/3"/>
    <s v="RCC Footing"/>
    <s v="RCC Frame"/>
    <s v="Brickwork"/>
    <s v="Terrazzo finish &amp; Ceramic Tiles over Concrete"/>
    <s v="RCC Slab"/>
  </r>
  <r>
    <n v="13"/>
    <x v="12"/>
    <x v="4"/>
    <s v="119/310"/>
    <s v="9.60/3"/>
    <s v="RCC Footing"/>
    <s v="RCC Frame"/>
    <s v="Brickwork"/>
    <s v="Terrazzo finish &amp; Ceramic Tiles over Concrete"/>
    <s v="RCC Slab"/>
  </r>
  <r>
    <n v="14"/>
    <x v="13"/>
    <x v="5"/>
    <s v="119/214"/>
    <s v="9.60/2"/>
    <s v="RCC Footing"/>
    <s v="RCC Frame"/>
    <s v="Brickwork"/>
    <s v="Terrazzo finish &amp; Ceramic Tiles over Concrete"/>
    <s v="RCC Slab"/>
  </r>
  <r>
    <n v="15"/>
    <x v="14"/>
    <x v="6"/>
    <s v="328/920"/>
    <s v="9.60/3"/>
    <s v="RCC Footing"/>
    <s v="RCC Frame"/>
    <s v="Brickwork"/>
    <s v="Terrazzo finish &amp; Ceramic Tiles over Concrete"/>
    <s v="RCC Slab"/>
  </r>
  <r>
    <n v="16"/>
    <x v="15"/>
    <x v="6"/>
    <s v="328/920"/>
    <s v="9.60/3"/>
    <s v="RCC Footing"/>
    <s v="RCC Frame"/>
    <s v="Brickwork"/>
    <s v="Terrazzo finish &amp; Ceramic Tiles over Concrete"/>
    <s v="RCC Slab"/>
  </r>
  <r>
    <n v="17"/>
    <x v="16"/>
    <x v="7"/>
    <s v="328/920"/>
    <s v="9.60/3"/>
    <s v="RCC Footing"/>
    <s v="RCC Frame"/>
    <s v="Brickwork"/>
    <s v="Terrazzo finish &amp; Ceramic Tiles over Concrete"/>
    <s v="RCC Slab"/>
  </r>
  <r>
    <n v="18"/>
    <x v="17"/>
    <x v="7"/>
    <s v="328/920"/>
    <s v="9.60/3"/>
    <s v="RCC Footing"/>
    <s v="RCC Frame"/>
    <s v="Brickwork"/>
    <s v="Terrazzo finish &amp; Ceramic Tiles over Concrete"/>
    <s v="RCC Slab"/>
  </r>
  <r>
    <n v="19"/>
    <x v="18"/>
    <x v="7"/>
    <s v="328/920"/>
    <s v="9.60/3"/>
    <s v="RCC Footing"/>
    <s v="RCC Frame"/>
    <s v="Brickwork"/>
    <s v="Terrazzo finish &amp; Ceramic Tiles over Concrete"/>
    <s v="RCC Slab"/>
  </r>
  <r>
    <n v="20"/>
    <x v="19"/>
    <x v="8"/>
    <s v="626/1317"/>
    <s v="9.60/3"/>
    <s v="RCC Footing"/>
    <s v="RCC Frame"/>
    <s v="Brickwork"/>
    <s v="Terrazzo finish &amp; Ceramic Tiles over Concrete"/>
    <s v="RCC Slab"/>
  </r>
  <r>
    <n v="21"/>
    <x v="20"/>
    <x v="9"/>
    <s v="333/999"/>
    <s v="9.60/3"/>
    <s v="RCC Footing"/>
    <s v="RCC Frame"/>
    <s v="Brickwork"/>
    <s v="Terrazzo finish &amp; Ceramic Tiles over Concrete"/>
    <s v="RCC Slab"/>
  </r>
  <r>
    <n v="22"/>
    <x v="21"/>
    <x v="10"/>
    <s v="684/1152"/>
    <s v="8.60 &amp; 12.38/2"/>
    <s v="RCC Footing"/>
    <s v="RCC Frame"/>
    <s v="Brickwork"/>
    <s v="Terrazzo finish &amp; Ceramic Tiles over Concrete"/>
    <s v="RCC Slab"/>
  </r>
  <r>
    <n v="23"/>
    <x v="22"/>
    <x v="11"/>
    <s v="193/193"/>
    <s v="5.10/1"/>
    <s v="RCC Footing"/>
    <s v="RCC Frame"/>
    <s v="Brickwork"/>
    <s v="IPS finish over Concrete"/>
    <s v="RCC Slab"/>
  </r>
  <r>
    <n v="24"/>
    <x v="23"/>
    <x v="12"/>
    <s v="12/12"/>
    <s v="3.60/1"/>
    <s v="RCC Footing"/>
    <s v="RCC Frame"/>
    <s v="Brickwork"/>
    <s v="IPS finish over Concrete"/>
    <s v="RCC Slab"/>
  </r>
  <r>
    <n v="25"/>
    <x v="24"/>
    <x v="13"/>
    <s v="2.25/2.25"/>
    <s v="2.80/1"/>
    <s v="RCC Footing"/>
    <s v="RCC Frame"/>
    <s v="Brickwork"/>
    <s v="IPS finish over Concrete"/>
    <s v="RCC Slab"/>
  </r>
  <r>
    <n v="26"/>
    <x v="25"/>
    <x v="14"/>
    <s v="20/40"/>
    <s v="6.60/2"/>
    <s v="RCC Footing"/>
    <s v="RCC Frame"/>
    <s v="Brickwork"/>
    <s v="IPS finish over Concrete"/>
    <s v="RCC Slab"/>
  </r>
  <r>
    <n v="27"/>
    <x v="26"/>
    <x v="15"/>
    <s v="21/21"/>
    <s v="4.10/1"/>
    <s v="RCC Footing"/>
    <s v="RCC Frame"/>
    <s v="Brickwork"/>
    <s v="IPS finish over Concrete"/>
    <s v="RCC Slab"/>
  </r>
  <r>
    <n v="28"/>
    <x v="27"/>
    <x v="16"/>
    <s v="48/48"/>
    <s v="3.60/1"/>
    <s v="RCC Footing"/>
    <s v="RCC Frame"/>
    <s v="Brickwork"/>
    <s v="IPS finish over Concrete"/>
    <s v="RCC Slab"/>
  </r>
  <r>
    <n v="29"/>
    <x v="28"/>
    <x v="17"/>
    <s v="64/64"/>
    <s v="3.20/1"/>
    <s v="RCC Footing"/>
    <s v="RCC Frame"/>
    <s v="Brickwork"/>
    <s v="IPS finish over Concrete"/>
    <s v="RCC Slab"/>
  </r>
  <r>
    <n v="30"/>
    <x v="29"/>
    <x v="18"/>
    <s v="126/126"/>
    <s v="3.60/1"/>
    <s v="RCC Footing"/>
    <s v="RCC Frame"/>
    <s v="Brickwork"/>
    <s v="IPS finish over Concrete"/>
    <s v="RCC Slab"/>
  </r>
  <r>
    <n v="31"/>
    <x v="30"/>
    <x v="19"/>
    <s v="91/91"/>
    <s v="4.60/1"/>
    <s v="RCC Footing"/>
    <s v="RCC Frame"/>
    <s v="Brickwork"/>
    <s v="IPS finish over Concrete"/>
    <s v="RCC Slab"/>
  </r>
  <r>
    <n v="32"/>
    <x v="31"/>
    <x v="20"/>
    <s v="91/91"/>
    <s v="3.60/1"/>
    <s v="RCC Footing"/>
    <s v="RCC Frame"/>
    <s v="Brickwork"/>
    <s v="IPS finish &amp; Ceramic Tiles over Concrete"/>
    <s v="RCC Slab"/>
  </r>
  <r>
    <n v="33"/>
    <x v="32"/>
    <x v="21"/>
    <s v="125/125"/>
    <s v="3.60 &amp; 4.80/1"/>
    <s v="RCC Footing"/>
    <s v="RCC Frame"/>
    <s v="Brickwork"/>
    <s v="IPS finish &amp; Ceramic Tiles over Concrete"/>
    <s v="RCC Slab"/>
  </r>
  <r>
    <n v="34"/>
    <x v="33"/>
    <x v="22"/>
    <s v="40/40"/>
    <s v="3.00/1"/>
    <s v="RCC Footing"/>
    <s v="RCC Frame"/>
    <s v="Brickwork"/>
    <s v="IPS finish over Concrete"/>
    <s v="RCC Slab"/>
  </r>
  <r>
    <n v="35"/>
    <x v="34"/>
    <x v="23"/>
    <m/>
    <m/>
    <s v="RCC Footing"/>
    <s v="Brick Pillar"/>
    <s v="Brickwork"/>
    <s v="IPS finish over Concrete"/>
    <s v="Asbestos Sheet over Steel Structu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A39" firstHeaderRow="1" firstDataRow="1" firstDataCol="1"/>
  <pivotFields count="10">
    <pivotField showAll="0"/>
    <pivotField axis="axisRow" showAll="0">
      <items count="36">
        <item x="6"/>
        <item x="7"/>
        <item x="8"/>
        <item x="9"/>
        <item x="12"/>
        <item x="13"/>
        <item x="14"/>
        <item x="15"/>
        <item x="21"/>
        <item x="22"/>
        <item x="33"/>
        <item x="19"/>
        <item x="26"/>
        <item x="16"/>
        <item x="17"/>
        <item x="18"/>
        <item x="0"/>
        <item x="1"/>
        <item x="28"/>
        <item x="24"/>
        <item x="20"/>
        <item x="29"/>
        <item x="31"/>
        <item x="25"/>
        <item x="30"/>
        <item x="32"/>
        <item x="2"/>
        <item x="3"/>
        <item x="4"/>
        <item x="5"/>
        <item x="10"/>
        <item x="11"/>
        <item x="23"/>
        <item x="27"/>
        <item x="34"/>
        <item t="default"/>
      </items>
    </pivotField>
    <pivotField showAll="0">
      <items count="25">
        <item x="2"/>
        <item x="5"/>
        <item x="4"/>
        <item x="6"/>
        <item x="10"/>
        <item x="8"/>
        <item x="15"/>
        <item x="7"/>
        <item x="0"/>
        <item x="22"/>
        <item x="17"/>
        <item x="16"/>
        <item x="11"/>
        <item x="9"/>
        <item x="18"/>
        <item x="20"/>
        <item x="14"/>
        <item x="21"/>
        <item x="19"/>
        <item x="1"/>
        <item x="3"/>
        <item x="13"/>
        <item x="12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9"/>
  <sheetViews>
    <sheetView topLeftCell="A3" zoomScaleNormal="100" workbookViewId="0">
      <selection activeCell="C4" sqref="C4:C11"/>
    </sheetView>
  </sheetViews>
  <sheetFormatPr defaultRowHeight="15"/>
  <cols>
    <col min="1" max="1" width="25.85546875" customWidth="1"/>
    <col min="2" max="2" width="22.140625" bestFit="1" customWidth="1"/>
  </cols>
  <sheetData>
    <row r="3" spans="1:1">
      <c r="A3" s="1" t="s">
        <v>79</v>
      </c>
    </row>
    <row r="4" spans="1:1">
      <c r="A4" s="2" t="s">
        <v>17</v>
      </c>
    </row>
    <row r="5" spans="1:1">
      <c r="A5" s="2" t="s">
        <v>18</v>
      </c>
    </row>
    <row r="6" spans="1:1">
      <c r="A6" s="2" t="s">
        <v>19</v>
      </c>
    </row>
    <row r="7" spans="1:1">
      <c r="A7" s="2" t="s">
        <v>20</v>
      </c>
    </row>
    <row r="8" spans="1:1">
      <c r="A8" s="2" t="s">
        <v>24</v>
      </c>
    </row>
    <row r="9" spans="1:1">
      <c r="A9" s="2" t="s">
        <v>31</v>
      </c>
    </row>
    <row r="10" spans="1:1">
      <c r="A10" s="2" t="s">
        <v>33</v>
      </c>
    </row>
    <row r="11" spans="1:1">
      <c r="A11" s="2" t="s">
        <v>35</v>
      </c>
    </row>
    <row r="12" spans="1:1">
      <c r="A12" s="2" t="s">
        <v>45</v>
      </c>
    </row>
    <row r="13" spans="1:1">
      <c r="A13" s="2" t="s">
        <v>46</v>
      </c>
    </row>
    <row r="14" spans="1:1">
      <c r="A14" s="2" t="s">
        <v>70</v>
      </c>
    </row>
    <row r="15" spans="1:1">
      <c r="A15" s="2" t="s">
        <v>43</v>
      </c>
    </row>
    <row r="16" spans="1:1">
      <c r="A16" s="2" t="s">
        <v>55</v>
      </c>
    </row>
    <row r="17" spans="1:3">
      <c r="A17" s="2" t="s">
        <v>36</v>
      </c>
    </row>
    <row r="18" spans="1:3">
      <c r="A18" s="2" t="s">
        <v>38</v>
      </c>
    </row>
    <row r="19" spans="1:3">
      <c r="A19" s="2" t="s">
        <v>39</v>
      </c>
    </row>
    <row r="20" spans="1:3">
      <c r="A20" s="2" t="s">
        <v>10</v>
      </c>
    </row>
    <row r="21" spans="1:3">
      <c r="A21" s="2" t="s">
        <v>11</v>
      </c>
    </row>
    <row r="22" spans="1:3">
      <c r="A22" s="2" t="s">
        <v>59</v>
      </c>
    </row>
    <row r="23" spans="1:3">
      <c r="A23" s="2" t="s">
        <v>51</v>
      </c>
    </row>
    <row r="24" spans="1:3">
      <c r="A24" s="2" t="s">
        <v>44</v>
      </c>
    </row>
    <row r="25" spans="1:3">
      <c r="A25" s="2" t="s">
        <v>61</v>
      </c>
    </row>
    <row r="26" spans="1:3">
      <c r="A26" s="2" t="s">
        <v>65</v>
      </c>
    </row>
    <row r="27" spans="1:3">
      <c r="A27" s="2" t="s">
        <v>53</v>
      </c>
    </row>
    <row r="28" spans="1:3">
      <c r="A28" s="2" t="s">
        <v>63</v>
      </c>
    </row>
    <row r="29" spans="1:3">
      <c r="A29" s="2" t="s">
        <v>67</v>
      </c>
    </row>
    <row r="30" spans="1:3">
      <c r="A30" s="2" t="s">
        <v>12</v>
      </c>
      <c r="C30" t="s">
        <v>103</v>
      </c>
    </row>
    <row r="31" spans="1:3">
      <c r="A31" s="2" t="s">
        <v>14</v>
      </c>
      <c r="C31" t="s">
        <v>103</v>
      </c>
    </row>
    <row r="32" spans="1:3">
      <c r="A32" s="2" t="s">
        <v>15</v>
      </c>
      <c r="C32" t="s">
        <v>103</v>
      </c>
    </row>
    <row r="33" spans="1:3">
      <c r="A33" s="2" t="s">
        <v>16</v>
      </c>
      <c r="C33" t="s">
        <v>103</v>
      </c>
    </row>
    <row r="34" spans="1:3">
      <c r="A34" s="2" t="s">
        <v>21</v>
      </c>
      <c r="C34" t="s">
        <v>103</v>
      </c>
    </row>
    <row r="35" spans="1:3">
      <c r="A35" s="2" t="s">
        <v>23</v>
      </c>
      <c r="C35" t="s">
        <v>103</v>
      </c>
    </row>
    <row r="36" spans="1:3">
      <c r="A36" s="2" t="s">
        <v>49</v>
      </c>
    </row>
    <row r="37" spans="1:3">
      <c r="A37" s="2" t="s">
        <v>57</v>
      </c>
    </row>
    <row r="38" spans="1:3">
      <c r="A38" s="2" t="s">
        <v>74</v>
      </c>
    </row>
    <row r="39" spans="1:3">
      <c r="A39" s="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showGridLines="0" zoomScaleNormal="100" zoomScaleSheetLayoutView="100" workbookViewId="0">
      <pane xSplit="3" ySplit="2" topLeftCell="L3" activePane="bottomRight" state="frozen"/>
      <selection pane="topRight" activeCell="C1" sqref="C1"/>
      <selection pane="bottomLeft" activeCell="A3" sqref="A3"/>
      <selection pane="bottomRight" activeCell="Y14" sqref="Y14"/>
    </sheetView>
  </sheetViews>
  <sheetFormatPr defaultRowHeight="15"/>
  <cols>
    <col min="1" max="1" width="3.140625" style="11" customWidth="1"/>
    <col min="2" max="2" width="3.140625" style="8" bestFit="1" customWidth="1"/>
    <col min="3" max="3" width="25.85546875" style="43" bestFit="1" customWidth="1"/>
    <col min="4" max="4" width="41.28515625" style="43" hidden="1" customWidth="1"/>
    <col min="5" max="6" width="13.7109375" style="10" hidden="1" customWidth="1"/>
    <col min="7" max="8" width="14.42578125" style="10" hidden="1" customWidth="1"/>
    <col min="9" max="9" width="13.7109375" style="9" hidden="1" customWidth="1"/>
    <col min="10" max="10" width="11.5703125" style="9" hidden="1" customWidth="1"/>
    <col min="11" max="11" width="10" style="9" hidden="1" customWidth="1"/>
    <col min="12" max="12" width="22.7109375" style="9" bestFit="1" customWidth="1"/>
    <col min="13" max="13" width="17.7109375" style="9" hidden="1" customWidth="1"/>
    <col min="14" max="14" width="7.85546875" style="11" hidden="1" customWidth="1"/>
    <col min="15" max="15" width="7.7109375" style="11" hidden="1" customWidth="1"/>
    <col min="16" max="16" width="10.28515625" style="11" hidden="1" customWidth="1"/>
    <col min="17" max="17" width="10.28515625" style="12" bestFit="1" customWidth="1"/>
    <col min="18" max="18" width="10.28515625" style="12" hidden="1" customWidth="1"/>
    <col min="19" max="19" width="0" style="11" hidden="1" customWidth="1"/>
    <col min="20" max="20" width="11.140625" style="12" customWidth="1"/>
    <col min="21" max="21" width="12.85546875" style="12" hidden="1" customWidth="1"/>
    <col min="22" max="22" width="11.85546875" style="12" hidden="1" customWidth="1"/>
    <col min="23" max="23" width="12.85546875" style="12" bestFit="1" customWidth="1"/>
    <col min="24" max="16384" width="9.140625" style="11"/>
  </cols>
  <sheetData>
    <row r="1" spans="2:23">
      <c r="F1" s="10">
        <f>SUM(F3:F36)</f>
        <v>16341.25</v>
      </c>
      <c r="G1" s="10">
        <f>F1*10.764</f>
        <v>175897.215</v>
      </c>
      <c r="O1" s="11">
        <v>2022</v>
      </c>
      <c r="U1" s="12">
        <f>SUM(U3:U37)</f>
        <v>264939478.64999995</v>
      </c>
      <c r="W1" s="12">
        <f>SUM(W3:W37)</f>
        <v>177509450.69550002</v>
      </c>
    </row>
    <row r="2" spans="2:23" s="19" customFormat="1">
      <c r="B2" s="13" t="s">
        <v>7</v>
      </c>
      <c r="C2" s="52" t="s">
        <v>32</v>
      </c>
      <c r="D2" s="52" t="s">
        <v>8</v>
      </c>
      <c r="E2" s="14" t="s">
        <v>97</v>
      </c>
      <c r="F2" s="14" t="s">
        <v>81</v>
      </c>
      <c r="G2" s="14" t="s">
        <v>98</v>
      </c>
      <c r="H2" s="14" t="s">
        <v>84</v>
      </c>
      <c r="I2" s="15" t="s">
        <v>0</v>
      </c>
      <c r="J2" s="15" t="s">
        <v>1</v>
      </c>
      <c r="K2" s="15" t="s">
        <v>2</v>
      </c>
      <c r="L2" s="15" t="s">
        <v>85</v>
      </c>
      <c r="M2" s="15" t="s">
        <v>6</v>
      </c>
      <c r="N2" s="16" t="s">
        <v>94</v>
      </c>
      <c r="O2" s="16">
        <v>2021</v>
      </c>
      <c r="P2" s="16">
        <v>2022</v>
      </c>
      <c r="Q2" s="17" t="s">
        <v>95</v>
      </c>
      <c r="R2" s="17" t="s">
        <v>104</v>
      </c>
      <c r="S2" s="16" t="s">
        <v>96</v>
      </c>
      <c r="T2" s="18" t="s">
        <v>99</v>
      </c>
      <c r="U2" s="18" t="s">
        <v>100</v>
      </c>
      <c r="V2" s="17" t="s">
        <v>101</v>
      </c>
      <c r="W2" s="18" t="s">
        <v>102</v>
      </c>
    </row>
    <row r="3" spans="2:23">
      <c r="B3" s="20">
        <v>1</v>
      </c>
      <c r="C3" s="44" t="s">
        <v>43</v>
      </c>
      <c r="D3" s="44" t="s">
        <v>40</v>
      </c>
      <c r="E3" s="21">
        <v>626</v>
      </c>
      <c r="F3" s="21">
        <v>1317</v>
      </c>
      <c r="G3" s="21">
        <v>9.6</v>
      </c>
      <c r="H3" s="21">
        <v>3</v>
      </c>
      <c r="I3" s="22" t="s">
        <v>3</v>
      </c>
      <c r="J3" s="22" t="s">
        <v>4</v>
      </c>
      <c r="K3" s="22" t="s">
        <v>5</v>
      </c>
      <c r="L3" s="22" t="s">
        <v>22</v>
      </c>
      <c r="M3" s="22" t="s">
        <v>9</v>
      </c>
      <c r="N3" s="23">
        <v>2000</v>
      </c>
      <c r="O3" s="24">
        <v>20685</v>
      </c>
      <c r="P3" s="25">
        <f>O3*1.1</f>
        <v>22753.500000000004</v>
      </c>
      <c r="Q3" s="25">
        <f>F3*10.764</f>
        <v>14176.187999999998</v>
      </c>
      <c r="R3" s="25">
        <f>P3/10.764</f>
        <v>2113.8517279821631</v>
      </c>
      <c r="S3" s="26">
        <v>0.7</v>
      </c>
      <c r="T3" s="25">
        <f>R3*S3</f>
        <v>1479.696209587514</v>
      </c>
      <c r="U3" s="25">
        <f>T3*Q3</f>
        <v>20976451.649999999</v>
      </c>
      <c r="V3" s="25">
        <f>U3*1.5%*($O$1-N3)</f>
        <v>6922229.0444999998</v>
      </c>
      <c r="W3" s="25">
        <f>U3-V3</f>
        <v>14054222.605499998</v>
      </c>
    </row>
    <row r="4" spans="2:23">
      <c r="B4" s="20">
        <v>2</v>
      </c>
      <c r="C4" s="44" t="s">
        <v>45</v>
      </c>
      <c r="D4" s="44" t="s">
        <v>42</v>
      </c>
      <c r="E4" s="21">
        <v>684</v>
      </c>
      <c r="F4" s="21">
        <v>1152</v>
      </c>
      <c r="G4" s="21" t="s">
        <v>82</v>
      </c>
      <c r="H4" s="21">
        <v>2</v>
      </c>
      <c r="I4" s="22" t="s">
        <v>3</v>
      </c>
      <c r="J4" s="22" t="s">
        <v>4</v>
      </c>
      <c r="K4" s="22" t="s">
        <v>5</v>
      </c>
      <c r="L4" s="22" t="s">
        <v>22</v>
      </c>
      <c r="M4" s="22" t="s">
        <v>9</v>
      </c>
      <c r="N4" s="23">
        <v>2000</v>
      </c>
      <c r="O4" s="24">
        <v>20685</v>
      </c>
      <c r="P4" s="25">
        <f t="shared" ref="P4:P36" si="0">O4*1.1</f>
        <v>22753.500000000004</v>
      </c>
      <c r="Q4" s="25">
        <f t="shared" ref="Q4:Q37" si="1">F4*10.764</f>
        <v>12400.127999999999</v>
      </c>
      <c r="R4" s="25">
        <f t="shared" ref="R4:R37" si="2">P4/10.764</f>
        <v>2113.8517279821631</v>
      </c>
      <c r="S4" s="26">
        <v>0.7</v>
      </c>
      <c r="T4" s="25">
        <f t="shared" ref="T4:T37" si="3">R4*S4</f>
        <v>1479.696209587514</v>
      </c>
      <c r="U4" s="25">
        <f t="shared" ref="U4:U37" si="4">T4*Q4</f>
        <v>18348422.399999999</v>
      </c>
      <c r="V4" s="25">
        <f t="shared" ref="V4:V37" si="5">U4*1.5%*($O$1-N4)</f>
        <v>6054979.3919999991</v>
      </c>
      <c r="W4" s="25">
        <f t="shared" ref="W4:W37" si="6">U4-V4</f>
        <v>12293443.007999999</v>
      </c>
    </row>
    <row r="5" spans="2:23" s="27" customFormat="1">
      <c r="B5" s="20">
        <v>3</v>
      </c>
      <c r="C5" s="44" t="s">
        <v>44</v>
      </c>
      <c r="D5" s="44" t="s">
        <v>41</v>
      </c>
      <c r="E5" s="21">
        <v>333</v>
      </c>
      <c r="F5" s="21">
        <v>999</v>
      </c>
      <c r="G5" s="21">
        <v>9.6</v>
      </c>
      <c r="H5" s="21">
        <v>3</v>
      </c>
      <c r="I5" s="22" t="s">
        <v>3</v>
      </c>
      <c r="J5" s="22" t="s">
        <v>4</v>
      </c>
      <c r="K5" s="22" t="s">
        <v>5</v>
      </c>
      <c r="L5" s="22" t="s">
        <v>22</v>
      </c>
      <c r="M5" s="22" t="s">
        <v>9</v>
      </c>
      <c r="N5" s="23">
        <v>2000</v>
      </c>
      <c r="O5" s="24">
        <v>20685</v>
      </c>
      <c r="P5" s="25">
        <f t="shared" si="0"/>
        <v>22753.500000000004</v>
      </c>
      <c r="Q5" s="25">
        <f t="shared" si="1"/>
        <v>10753.235999999999</v>
      </c>
      <c r="R5" s="25">
        <f t="shared" si="2"/>
        <v>2113.8517279821631</v>
      </c>
      <c r="S5" s="26">
        <v>0.7</v>
      </c>
      <c r="T5" s="25">
        <f t="shared" si="3"/>
        <v>1479.696209587514</v>
      </c>
      <c r="U5" s="25">
        <f t="shared" si="4"/>
        <v>15911522.549999999</v>
      </c>
      <c r="V5" s="25">
        <f t="shared" si="5"/>
        <v>5250802.4414999997</v>
      </c>
      <c r="W5" s="25">
        <f t="shared" si="6"/>
        <v>10660720.1085</v>
      </c>
    </row>
    <row r="6" spans="2:23" s="27" customFormat="1">
      <c r="B6" s="20">
        <v>4</v>
      </c>
      <c r="C6" s="44" t="s">
        <v>33</v>
      </c>
      <c r="D6" s="44" t="s">
        <v>34</v>
      </c>
      <c r="E6" s="21">
        <v>328</v>
      </c>
      <c r="F6" s="21">
        <v>920</v>
      </c>
      <c r="G6" s="21">
        <v>9.6</v>
      </c>
      <c r="H6" s="21">
        <v>3</v>
      </c>
      <c r="I6" s="22" t="s">
        <v>3</v>
      </c>
      <c r="J6" s="22" t="s">
        <v>4</v>
      </c>
      <c r="K6" s="22" t="s">
        <v>5</v>
      </c>
      <c r="L6" s="22" t="s">
        <v>22</v>
      </c>
      <c r="M6" s="22" t="s">
        <v>9</v>
      </c>
      <c r="N6" s="23">
        <v>2000</v>
      </c>
      <c r="O6" s="24">
        <v>20685</v>
      </c>
      <c r="P6" s="25">
        <f t="shared" si="0"/>
        <v>22753.500000000004</v>
      </c>
      <c r="Q6" s="25">
        <f t="shared" si="1"/>
        <v>9902.8799999999992</v>
      </c>
      <c r="R6" s="25">
        <f t="shared" si="2"/>
        <v>2113.8517279821631</v>
      </c>
      <c r="S6" s="26">
        <v>0.7</v>
      </c>
      <c r="T6" s="25">
        <f t="shared" si="3"/>
        <v>1479.696209587514</v>
      </c>
      <c r="U6" s="25">
        <f t="shared" si="4"/>
        <v>14653254</v>
      </c>
      <c r="V6" s="25">
        <f t="shared" si="5"/>
        <v>4835573.82</v>
      </c>
      <c r="W6" s="25">
        <f t="shared" si="6"/>
        <v>9817680.1799999997</v>
      </c>
    </row>
    <row r="7" spans="2:23" s="27" customFormat="1">
      <c r="B7" s="20">
        <v>5</v>
      </c>
      <c r="C7" s="44" t="s">
        <v>35</v>
      </c>
      <c r="D7" s="44" t="s">
        <v>34</v>
      </c>
      <c r="E7" s="21">
        <v>328</v>
      </c>
      <c r="F7" s="21">
        <v>920</v>
      </c>
      <c r="G7" s="21">
        <v>9.6</v>
      </c>
      <c r="H7" s="21">
        <v>3</v>
      </c>
      <c r="I7" s="22" t="s">
        <v>3</v>
      </c>
      <c r="J7" s="22" t="s">
        <v>4</v>
      </c>
      <c r="K7" s="22" t="s">
        <v>5</v>
      </c>
      <c r="L7" s="22" t="s">
        <v>22</v>
      </c>
      <c r="M7" s="22" t="s">
        <v>9</v>
      </c>
      <c r="N7" s="23">
        <v>2000</v>
      </c>
      <c r="O7" s="24">
        <v>20685</v>
      </c>
      <c r="P7" s="25">
        <f t="shared" si="0"/>
        <v>22753.500000000004</v>
      </c>
      <c r="Q7" s="25">
        <f t="shared" si="1"/>
        <v>9902.8799999999992</v>
      </c>
      <c r="R7" s="25">
        <f t="shared" si="2"/>
        <v>2113.8517279821631</v>
      </c>
      <c r="S7" s="26">
        <v>0.7</v>
      </c>
      <c r="T7" s="25">
        <f t="shared" si="3"/>
        <v>1479.696209587514</v>
      </c>
      <c r="U7" s="25">
        <f t="shared" si="4"/>
        <v>14653254</v>
      </c>
      <c r="V7" s="25">
        <f t="shared" si="5"/>
        <v>4835573.82</v>
      </c>
      <c r="W7" s="25">
        <f t="shared" si="6"/>
        <v>9817680.1799999997</v>
      </c>
    </row>
    <row r="8" spans="2:23" s="27" customFormat="1">
      <c r="B8" s="20">
        <v>6</v>
      </c>
      <c r="C8" s="44" t="s">
        <v>36</v>
      </c>
      <c r="D8" s="44" t="s">
        <v>37</v>
      </c>
      <c r="E8" s="21">
        <v>328</v>
      </c>
      <c r="F8" s="21">
        <v>920</v>
      </c>
      <c r="G8" s="21">
        <v>9.6</v>
      </c>
      <c r="H8" s="21">
        <v>3</v>
      </c>
      <c r="I8" s="22" t="s">
        <v>3</v>
      </c>
      <c r="J8" s="22" t="s">
        <v>4</v>
      </c>
      <c r="K8" s="22" t="s">
        <v>5</v>
      </c>
      <c r="L8" s="22" t="s">
        <v>22</v>
      </c>
      <c r="M8" s="22" t="s">
        <v>9</v>
      </c>
      <c r="N8" s="23">
        <v>2000</v>
      </c>
      <c r="O8" s="24">
        <v>20685</v>
      </c>
      <c r="P8" s="25">
        <f t="shared" si="0"/>
        <v>22753.500000000004</v>
      </c>
      <c r="Q8" s="25">
        <f t="shared" si="1"/>
        <v>9902.8799999999992</v>
      </c>
      <c r="R8" s="25">
        <f t="shared" si="2"/>
        <v>2113.8517279821631</v>
      </c>
      <c r="S8" s="26">
        <v>0.7</v>
      </c>
      <c r="T8" s="25">
        <f t="shared" si="3"/>
        <v>1479.696209587514</v>
      </c>
      <c r="U8" s="25">
        <f t="shared" si="4"/>
        <v>14653254</v>
      </c>
      <c r="V8" s="25">
        <f t="shared" si="5"/>
        <v>4835573.82</v>
      </c>
      <c r="W8" s="25">
        <f t="shared" si="6"/>
        <v>9817680.1799999997</v>
      </c>
    </row>
    <row r="9" spans="2:23" s="27" customFormat="1">
      <c r="B9" s="20">
        <v>7</v>
      </c>
      <c r="C9" s="44" t="s">
        <v>38</v>
      </c>
      <c r="D9" s="44" t="s">
        <v>37</v>
      </c>
      <c r="E9" s="21">
        <v>328</v>
      </c>
      <c r="F9" s="21">
        <v>920</v>
      </c>
      <c r="G9" s="21">
        <v>9.6</v>
      </c>
      <c r="H9" s="21">
        <v>3</v>
      </c>
      <c r="I9" s="22" t="s">
        <v>3</v>
      </c>
      <c r="J9" s="22" t="s">
        <v>4</v>
      </c>
      <c r="K9" s="22" t="s">
        <v>5</v>
      </c>
      <c r="L9" s="22" t="s">
        <v>22</v>
      </c>
      <c r="M9" s="22" t="s">
        <v>9</v>
      </c>
      <c r="N9" s="23">
        <v>2000</v>
      </c>
      <c r="O9" s="24">
        <v>20685</v>
      </c>
      <c r="P9" s="25">
        <f t="shared" si="0"/>
        <v>22753.500000000004</v>
      </c>
      <c r="Q9" s="25">
        <f t="shared" si="1"/>
        <v>9902.8799999999992</v>
      </c>
      <c r="R9" s="25">
        <f t="shared" si="2"/>
        <v>2113.8517279821631</v>
      </c>
      <c r="S9" s="26">
        <v>0.7</v>
      </c>
      <c r="T9" s="25">
        <f t="shared" si="3"/>
        <v>1479.696209587514</v>
      </c>
      <c r="U9" s="25">
        <f t="shared" si="4"/>
        <v>14653254</v>
      </c>
      <c r="V9" s="25">
        <f t="shared" si="5"/>
        <v>4835573.82</v>
      </c>
      <c r="W9" s="25">
        <f t="shared" si="6"/>
        <v>9817680.1799999997</v>
      </c>
    </row>
    <row r="10" spans="2:23" s="27" customFormat="1">
      <c r="B10" s="20">
        <v>8</v>
      </c>
      <c r="C10" s="44" t="s">
        <v>39</v>
      </c>
      <c r="D10" s="44" t="s">
        <v>37</v>
      </c>
      <c r="E10" s="21">
        <v>328</v>
      </c>
      <c r="F10" s="21">
        <v>920</v>
      </c>
      <c r="G10" s="21">
        <v>9.6</v>
      </c>
      <c r="H10" s="21">
        <v>3</v>
      </c>
      <c r="I10" s="22" t="s">
        <v>3</v>
      </c>
      <c r="J10" s="22" t="s">
        <v>4</v>
      </c>
      <c r="K10" s="22" t="s">
        <v>5</v>
      </c>
      <c r="L10" s="22" t="s">
        <v>22</v>
      </c>
      <c r="M10" s="22" t="s">
        <v>9</v>
      </c>
      <c r="N10" s="23">
        <v>2000</v>
      </c>
      <c r="O10" s="24">
        <v>20685</v>
      </c>
      <c r="P10" s="25">
        <f t="shared" si="0"/>
        <v>22753.500000000004</v>
      </c>
      <c r="Q10" s="25">
        <f t="shared" si="1"/>
        <v>9902.8799999999992</v>
      </c>
      <c r="R10" s="25">
        <f t="shared" si="2"/>
        <v>2113.8517279821631</v>
      </c>
      <c r="S10" s="26">
        <v>0.7</v>
      </c>
      <c r="T10" s="25">
        <f t="shared" si="3"/>
        <v>1479.696209587514</v>
      </c>
      <c r="U10" s="25">
        <f t="shared" si="4"/>
        <v>14653254</v>
      </c>
      <c r="V10" s="25">
        <f t="shared" si="5"/>
        <v>4835573.82</v>
      </c>
      <c r="W10" s="25">
        <f t="shared" si="6"/>
        <v>9817680.1799999997</v>
      </c>
    </row>
    <row r="11" spans="2:23" s="27" customFormat="1">
      <c r="B11" s="20">
        <v>9</v>
      </c>
      <c r="C11" s="44" t="s">
        <v>21</v>
      </c>
      <c r="D11" s="44" t="s">
        <v>28</v>
      </c>
      <c r="E11" s="21">
        <v>266</v>
      </c>
      <c r="F11" s="21">
        <v>798</v>
      </c>
      <c r="G11" s="28">
        <v>10.050000000000001</v>
      </c>
      <c r="H11" s="28">
        <v>3</v>
      </c>
      <c r="I11" s="22" t="s">
        <v>3</v>
      </c>
      <c r="J11" s="22" t="s">
        <v>4</v>
      </c>
      <c r="K11" s="22" t="s">
        <v>5</v>
      </c>
      <c r="L11" s="22" t="s">
        <v>22</v>
      </c>
      <c r="M11" s="22" t="s">
        <v>9</v>
      </c>
      <c r="N11" s="23">
        <v>2000</v>
      </c>
      <c r="O11" s="24">
        <v>20685</v>
      </c>
      <c r="P11" s="25">
        <f t="shared" si="0"/>
        <v>22753.500000000004</v>
      </c>
      <c r="Q11" s="25">
        <f t="shared" si="1"/>
        <v>8589.6719999999987</v>
      </c>
      <c r="R11" s="25">
        <f t="shared" si="2"/>
        <v>2113.8517279821631</v>
      </c>
      <c r="S11" s="26">
        <v>0.7</v>
      </c>
      <c r="T11" s="25">
        <f t="shared" si="3"/>
        <v>1479.696209587514</v>
      </c>
      <c r="U11" s="25">
        <f t="shared" si="4"/>
        <v>12710105.099999998</v>
      </c>
      <c r="V11" s="25">
        <f t="shared" si="5"/>
        <v>4194334.6829999993</v>
      </c>
      <c r="W11" s="25">
        <f t="shared" si="6"/>
        <v>8515770.4169999994</v>
      </c>
    </row>
    <row r="12" spans="2:23" s="27" customFormat="1">
      <c r="B12" s="20">
        <v>10</v>
      </c>
      <c r="C12" s="44" t="s">
        <v>23</v>
      </c>
      <c r="D12" s="44" t="s">
        <v>28</v>
      </c>
      <c r="E12" s="21">
        <v>266</v>
      </c>
      <c r="F12" s="21">
        <v>798</v>
      </c>
      <c r="G12" s="28">
        <v>10.050000000000001</v>
      </c>
      <c r="H12" s="28">
        <v>3</v>
      </c>
      <c r="I12" s="22" t="s">
        <v>3</v>
      </c>
      <c r="J12" s="22" t="s">
        <v>4</v>
      </c>
      <c r="K12" s="22" t="s">
        <v>5</v>
      </c>
      <c r="L12" s="22" t="s">
        <v>22</v>
      </c>
      <c r="M12" s="22" t="s">
        <v>9</v>
      </c>
      <c r="N12" s="23">
        <v>2000</v>
      </c>
      <c r="O12" s="24">
        <v>20685</v>
      </c>
      <c r="P12" s="25">
        <f t="shared" si="0"/>
        <v>22753.500000000004</v>
      </c>
      <c r="Q12" s="25">
        <f t="shared" si="1"/>
        <v>8589.6719999999987</v>
      </c>
      <c r="R12" s="25">
        <f t="shared" si="2"/>
        <v>2113.8517279821631</v>
      </c>
      <c r="S12" s="26">
        <v>0.7</v>
      </c>
      <c r="T12" s="25">
        <f t="shared" si="3"/>
        <v>1479.696209587514</v>
      </c>
      <c r="U12" s="25">
        <f t="shared" si="4"/>
        <v>12710105.099999998</v>
      </c>
      <c r="V12" s="25">
        <f t="shared" si="5"/>
        <v>4194334.6829999993</v>
      </c>
      <c r="W12" s="25">
        <f t="shared" si="6"/>
        <v>8515770.4169999994</v>
      </c>
    </row>
    <row r="13" spans="2:23" s="27" customFormat="1">
      <c r="B13" s="20">
        <v>11</v>
      </c>
      <c r="C13" s="44" t="s">
        <v>12</v>
      </c>
      <c r="D13" s="44" t="s">
        <v>26</v>
      </c>
      <c r="E13" s="21">
        <v>324</v>
      </c>
      <c r="F13" s="28">
        <v>648</v>
      </c>
      <c r="G13" s="28">
        <v>6.6</v>
      </c>
      <c r="H13" s="28">
        <v>2</v>
      </c>
      <c r="I13" s="22" t="s">
        <v>3</v>
      </c>
      <c r="J13" s="22" t="s">
        <v>4</v>
      </c>
      <c r="K13" s="22" t="s">
        <v>5</v>
      </c>
      <c r="L13" s="22" t="s">
        <v>13</v>
      </c>
      <c r="M13" s="22" t="s">
        <v>9</v>
      </c>
      <c r="N13" s="23">
        <v>2000</v>
      </c>
      <c r="O13" s="24">
        <v>20685</v>
      </c>
      <c r="P13" s="25">
        <f t="shared" si="0"/>
        <v>22753.500000000004</v>
      </c>
      <c r="Q13" s="25">
        <f t="shared" si="1"/>
        <v>6975.0719999999992</v>
      </c>
      <c r="R13" s="25">
        <f t="shared" si="2"/>
        <v>2113.8517279821631</v>
      </c>
      <c r="S13" s="26">
        <v>0.7</v>
      </c>
      <c r="T13" s="25">
        <f t="shared" si="3"/>
        <v>1479.696209587514</v>
      </c>
      <c r="U13" s="25">
        <f t="shared" si="4"/>
        <v>10320987.6</v>
      </c>
      <c r="V13" s="25">
        <f t="shared" si="5"/>
        <v>3405925.9079999998</v>
      </c>
      <c r="W13" s="25">
        <f t="shared" si="6"/>
        <v>6915061.6919999998</v>
      </c>
    </row>
    <row r="14" spans="2:23" s="27" customFormat="1">
      <c r="B14" s="20">
        <v>12</v>
      </c>
      <c r="C14" s="44" t="s">
        <v>14</v>
      </c>
      <c r="D14" s="44" t="s">
        <v>26</v>
      </c>
      <c r="E14" s="21">
        <v>324</v>
      </c>
      <c r="F14" s="28">
        <v>648</v>
      </c>
      <c r="G14" s="28">
        <v>6.6</v>
      </c>
      <c r="H14" s="28">
        <v>2</v>
      </c>
      <c r="I14" s="22" t="s">
        <v>3</v>
      </c>
      <c r="J14" s="22" t="s">
        <v>4</v>
      </c>
      <c r="K14" s="22" t="s">
        <v>5</v>
      </c>
      <c r="L14" s="22" t="s">
        <v>13</v>
      </c>
      <c r="M14" s="22" t="s">
        <v>9</v>
      </c>
      <c r="N14" s="23">
        <v>2000</v>
      </c>
      <c r="O14" s="24">
        <v>20685</v>
      </c>
      <c r="P14" s="25">
        <f t="shared" si="0"/>
        <v>22753.500000000004</v>
      </c>
      <c r="Q14" s="25">
        <f t="shared" si="1"/>
        <v>6975.0719999999992</v>
      </c>
      <c r="R14" s="25">
        <f t="shared" si="2"/>
        <v>2113.8517279821631</v>
      </c>
      <c r="S14" s="26">
        <v>0.7</v>
      </c>
      <c r="T14" s="25">
        <f t="shared" si="3"/>
        <v>1479.696209587514</v>
      </c>
      <c r="U14" s="25">
        <f t="shared" si="4"/>
        <v>10320987.6</v>
      </c>
      <c r="V14" s="25">
        <f t="shared" si="5"/>
        <v>3405925.9079999998</v>
      </c>
      <c r="W14" s="25">
        <f t="shared" si="6"/>
        <v>6915061.6919999998</v>
      </c>
    </row>
    <row r="15" spans="2:23" s="27" customFormat="1">
      <c r="B15" s="20">
        <v>13</v>
      </c>
      <c r="C15" s="44" t="s">
        <v>15</v>
      </c>
      <c r="D15" s="44" t="s">
        <v>26</v>
      </c>
      <c r="E15" s="21">
        <v>324</v>
      </c>
      <c r="F15" s="21">
        <v>648</v>
      </c>
      <c r="G15" s="28">
        <v>6.6</v>
      </c>
      <c r="H15" s="28">
        <v>2</v>
      </c>
      <c r="I15" s="22" t="s">
        <v>3</v>
      </c>
      <c r="J15" s="22" t="s">
        <v>4</v>
      </c>
      <c r="K15" s="22" t="s">
        <v>5</v>
      </c>
      <c r="L15" s="22" t="s">
        <v>13</v>
      </c>
      <c r="M15" s="22" t="s">
        <v>9</v>
      </c>
      <c r="N15" s="23">
        <v>2000</v>
      </c>
      <c r="O15" s="24">
        <v>20685</v>
      </c>
      <c r="P15" s="25">
        <f t="shared" si="0"/>
        <v>22753.500000000004</v>
      </c>
      <c r="Q15" s="25">
        <f t="shared" si="1"/>
        <v>6975.0719999999992</v>
      </c>
      <c r="R15" s="25">
        <f t="shared" si="2"/>
        <v>2113.8517279821631</v>
      </c>
      <c r="S15" s="26">
        <v>0.7</v>
      </c>
      <c r="T15" s="25">
        <f t="shared" si="3"/>
        <v>1479.696209587514</v>
      </c>
      <c r="U15" s="25">
        <f t="shared" si="4"/>
        <v>10320987.6</v>
      </c>
      <c r="V15" s="25">
        <f t="shared" si="5"/>
        <v>3405925.9079999998</v>
      </c>
      <c r="W15" s="25">
        <f t="shared" si="6"/>
        <v>6915061.6919999998</v>
      </c>
    </row>
    <row r="16" spans="2:23" s="27" customFormat="1">
      <c r="B16" s="20">
        <v>14</v>
      </c>
      <c r="C16" s="44" t="s">
        <v>16</v>
      </c>
      <c r="D16" s="44" t="s">
        <v>26</v>
      </c>
      <c r="E16" s="21">
        <v>324</v>
      </c>
      <c r="F16" s="21">
        <v>648</v>
      </c>
      <c r="G16" s="28">
        <v>6.6</v>
      </c>
      <c r="H16" s="28">
        <v>2</v>
      </c>
      <c r="I16" s="22" t="s">
        <v>3</v>
      </c>
      <c r="J16" s="22" t="s">
        <v>4</v>
      </c>
      <c r="K16" s="22" t="s">
        <v>5</v>
      </c>
      <c r="L16" s="22" t="s">
        <v>13</v>
      </c>
      <c r="M16" s="22" t="s">
        <v>9</v>
      </c>
      <c r="N16" s="23">
        <v>2000</v>
      </c>
      <c r="O16" s="24">
        <v>20685</v>
      </c>
      <c r="P16" s="25">
        <f t="shared" si="0"/>
        <v>22753.500000000004</v>
      </c>
      <c r="Q16" s="25">
        <f t="shared" si="1"/>
        <v>6975.0719999999992</v>
      </c>
      <c r="R16" s="25">
        <f t="shared" si="2"/>
        <v>2113.8517279821631</v>
      </c>
      <c r="S16" s="26">
        <v>0.7</v>
      </c>
      <c r="T16" s="25">
        <f t="shared" si="3"/>
        <v>1479.696209587514</v>
      </c>
      <c r="U16" s="25">
        <f t="shared" si="4"/>
        <v>10320987.6</v>
      </c>
      <c r="V16" s="25">
        <f t="shared" si="5"/>
        <v>3405925.9079999998</v>
      </c>
      <c r="W16" s="25">
        <f t="shared" si="6"/>
        <v>6915061.6919999998</v>
      </c>
    </row>
    <row r="17" spans="2:23" s="27" customFormat="1">
      <c r="B17" s="20">
        <v>15</v>
      </c>
      <c r="C17" s="44" t="s">
        <v>17</v>
      </c>
      <c r="D17" s="44" t="s">
        <v>27</v>
      </c>
      <c r="E17" s="21">
        <v>237</v>
      </c>
      <c r="F17" s="21">
        <v>507</v>
      </c>
      <c r="G17" s="28">
        <v>6.6</v>
      </c>
      <c r="H17" s="28">
        <v>2</v>
      </c>
      <c r="I17" s="22" t="s">
        <v>3</v>
      </c>
      <c r="J17" s="22" t="s">
        <v>4</v>
      </c>
      <c r="K17" s="22" t="s">
        <v>5</v>
      </c>
      <c r="L17" s="22" t="s">
        <v>22</v>
      </c>
      <c r="M17" s="22" t="s">
        <v>9</v>
      </c>
      <c r="N17" s="23">
        <v>2000</v>
      </c>
      <c r="O17" s="24">
        <v>20685</v>
      </c>
      <c r="P17" s="25">
        <f t="shared" si="0"/>
        <v>22753.500000000004</v>
      </c>
      <c r="Q17" s="25">
        <f t="shared" si="1"/>
        <v>5457.348</v>
      </c>
      <c r="R17" s="25">
        <f t="shared" si="2"/>
        <v>2113.8517279821631</v>
      </c>
      <c r="S17" s="26">
        <v>0.75</v>
      </c>
      <c r="T17" s="25">
        <f t="shared" si="3"/>
        <v>1585.3887959866224</v>
      </c>
      <c r="U17" s="25">
        <f t="shared" si="4"/>
        <v>8652018.3750000019</v>
      </c>
      <c r="V17" s="25">
        <f t="shared" si="5"/>
        <v>2855166.0637500007</v>
      </c>
      <c r="W17" s="25">
        <f t="shared" si="6"/>
        <v>5796852.3112500012</v>
      </c>
    </row>
    <row r="18" spans="2:23" s="27" customFormat="1">
      <c r="B18" s="20">
        <v>16</v>
      </c>
      <c r="C18" s="44" t="s">
        <v>18</v>
      </c>
      <c r="D18" s="44" t="s">
        <v>27</v>
      </c>
      <c r="E18" s="21">
        <v>237</v>
      </c>
      <c r="F18" s="21">
        <v>507</v>
      </c>
      <c r="G18" s="28">
        <v>6.6</v>
      </c>
      <c r="H18" s="28">
        <v>2</v>
      </c>
      <c r="I18" s="22" t="s">
        <v>3</v>
      </c>
      <c r="J18" s="22" t="s">
        <v>4</v>
      </c>
      <c r="K18" s="22" t="s">
        <v>5</v>
      </c>
      <c r="L18" s="22" t="s">
        <v>22</v>
      </c>
      <c r="M18" s="22" t="s">
        <v>9</v>
      </c>
      <c r="N18" s="23">
        <v>2000</v>
      </c>
      <c r="O18" s="24">
        <v>20685</v>
      </c>
      <c r="P18" s="25">
        <f t="shared" si="0"/>
        <v>22753.500000000004</v>
      </c>
      <c r="Q18" s="25">
        <f t="shared" si="1"/>
        <v>5457.348</v>
      </c>
      <c r="R18" s="25">
        <f t="shared" si="2"/>
        <v>2113.8517279821631</v>
      </c>
      <c r="S18" s="26">
        <v>0.75</v>
      </c>
      <c r="T18" s="25">
        <f t="shared" si="3"/>
        <v>1585.3887959866224</v>
      </c>
      <c r="U18" s="25">
        <f t="shared" si="4"/>
        <v>8652018.3750000019</v>
      </c>
      <c r="V18" s="25">
        <f t="shared" si="5"/>
        <v>2855166.0637500007</v>
      </c>
      <c r="W18" s="25">
        <f t="shared" si="6"/>
        <v>5796852.3112500012</v>
      </c>
    </row>
    <row r="19" spans="2:23" s="27" customFormat="1">
      <c r="B19" s="20">
        <v>17</v>
      </c>
      <c r="C19" s="44" t="s">
        <v>19</v>
      </c>
      <c r="D19" s="44" t="s">
        <v>27</v>
      </c>
      <c r="E19" s="21">
        <v>237</v>
      </c>
      <c r="F19" s="21">
        <v>507</v>
      </c>
      <c r="G19" s="28">
        <v>6.6</v>
      </c>
      <c r="H19" s="28">
        <v>2</v>
      </c>
      <c r="I19" s="22" t="s">
        <v>3</v>
      </c>
      <c r="J19" s="22" t="s">
        <v>4</v>
      </c>
      <c r="K19" s="22" t="s">
        <v>5</v>
      </c>
      <c r="L19" s="22" t="s">
        <v>22</v>
      </c>
      <c r="M19" s="22" t="s">
        <v>9</v>
      </c>
      <c r="N19" s="23">
        <v>2000</v>
      </c>
      <c r="O19" s="24">
        <v>20685</v>
      </c>
      <c r="P19" s="25">
        <f t="shared" si="0"/>
        <v>22753.500000000004</v>
      </c>
      <c r="Q19" s="25">
        <f t="shared" si="1"/>
        <v>5457.348</v>
      </c>
      <c r="R19" s="25">
        <f t="shared" si="2"/>
        <v>2113.8517279821631</v>
      </c>
      <c r="S19" s="26">
        <v>0.75</v>
      </c>
      <c r="T19" s="25">
        <f t="shared" si="3"/>
        <v>1585.3887959866224</v>
      </c>
      <c r="U19" s="25">
        <f t="shared" si="4"/>
        <v>8652018.3750000019</v>
      </c>
      <c r="V19" s="25">
        <f t="shared" si="5"/>
        <v>2855166.0637500007</v>
      </c>
      <c r="W19" s="25">
        <f t="shared" si="6"/>
        <v>5796852.3112500012</v>
      </c>
    </row>
    <row r="20" spans="2:23" s="27" customFormat="1">
      <c r="B20" s="20">
        <v>18</v>
      </c>
      <c r="C20" s="44" t="s">
        <v>20</v>
      </c>
      <c r="D20" s="44" t="s">
        <v>27</v>
      </c>
      <c r="E20" s="21">
        <v>237</v>
      </c>
      <c r="F20" s="21">
        <v>507</v>
      </c>
      <c r="G20" s="28">
        <v>6.6</v>
      </c>
      <c r="H20" s="28">
        <v>2</v>
      </c>
      <c r="I20" s="22" t="s">
        <v>3</v>
      </c>
      <c r="J20" s="22" t="s">
        <v>4</v>
      </c>
      <c r="K20" s="22" t="s">
        <v>5</v>
      </c>
      <c r="L20" s="22" t="s">
        <v>22</v>
      </c>
      <c r="M20" s="22" t="s">
        <v>9</v>
      </c>
      <c r="N20" s="23">
        <v>2000</v>
      </c>
      <c r="O20" s="24">
        <v>20685</v>
      </c>
      <c r="P20" s="25">
        <f t="shared" si="0"/>
        <v>22753.500000000004</v>
      </c>
      <c r="Q20" s="25">
        <f t="shared" si="1"/>
        <v>5457.348</v>
      </c>
      <c r="R20" s="25">
        <f t="shared" si="2"/>
        <v>2113.8517279821631</v>
      </c>
      <c r="S20" s="26">
        <v>0.75</v>
      </c>
      <c r="T20" s="25">
        <f t="shared" si="3"/>
        <v>1585.3887959866224</v>
      </c>
      <c r="U20" s="25">
        <f t="shared" si="4"/>
        <v>8652018.3750000019</v>
      </c>
      <c r="V20" s="25">
        <f t="shared" si="5"/>
        <v>2855166.0637500007</v>
      </c>
      <c r="W20" s="25">
        <f t="shared" si="6"/>
        <v>5796852.3112500012</v>
      </c>
    </row>
    <row r="21" spans="2:23" s="27" customFormat="1">
      <c r="B21" s="20">
        <v>19</v>
      </c>
      <c r="C21" s="45" t="s">
        <v>10</v>
      </c>
      <c r="D21" s="44" t="s">
        <v>25</v>
      </c>
      <c r="E21" s="28">
        <v>170</v>
      </c>
      <c r="F21" s="28">
        <v>340</v>
      </c>
      <c r="G21" s="28">
        <v>6.6</v>
      </c>
      <c r="H21" s="28">
        <v>2</v>
      </c>
      <c r="I21" s="22" t="s">
        <v>3</v>
      </c>
      <c r="J21" s="22" t="s">
        <v>4</v>
      </c>
      <c r="K21" s="22" t="s">
        <v>5</v>
      </c>
      <c r="L21" s="22" t="s">
        <v>13</v>
      </c>
      <c r="M21" s="22" t="s">
        <v>9</v>
      </c>
      <c r="N21" s="23">
        <v>2000</v>
      </c>
      <c r="O21" s="24">
        <v>20685</v>
      </c>
      <c r="P21" s="25">
        <f t="shared" si="0"/>
        <v>22753.500000000004</v>
      </c>
      <c r="Q21" s="25">
        <f t="shared" si="1"/>
        <v>3659.7599999999998</v>
      </c>
      <c r="R21" s="25">
        <f t="shared" si="2"/>
        <v>2113.8517279821631</v>
      </c>
      <c r="S21" s="26">
        <v>0.9</v>
      </c>
      <c r="T21" s="25">
        <f t="shared" si="3"/>
        <v>1902.4665551839469</v>
      </c>
      <c r="U21" s="25">
        <f t="shared" si="4"/>
        <v>6962571.0000000009</v>
      </c>
      <c r="V21" s="25">
        <f t="shared" si="5"/>
        <v>2297648.4300000002</v>
      </c>
      <c r="W21" s="25">
        <f t="shared" si="6"/>
        <v>4664922.57</v>
      </c>
    </row>
    <row r="22" spans="2:23" s="27" customFormat="1">
      <c r="B22" s="20">
        <v>20</v>
      </c>
      <c r="C22" s="45" t="s">
        <v>11</v>
      </c>
      <c r="D22" s="44" t="s">
        <v>25</v>
      </c>
      <c r="E22" s="28">
        <v>170</v>
      </c>
      <c r="F22" s="28">
        <v>340</v>
      </c>
      <c r="G22" s="28">
        <v>6.6</v>
      </c>
      <c r="H22" s="28">
        <v>2</v>
      </c>
      <c r="I22" s="22" t="s">
        <v>3</v>
      </c>
      <c r="J22" s="22" t="s">
        <v>4</v>
      </c>
      <c r="K22" s="22" t="s">
        <v>5</v>
      </c>
      <c r="L22" s="22" t="s">
        <v>13</v>
      </c>
      <c r="M22" s="22" t="s">
        <v>9</v>
      </c>
      <c r="N22" s="23">
        <v>2000</v>
      </c>
      <c r="O22" s="24">
        <v>20685</v>
      </c>
      <c r="P22" s="25">
        <f t="shared" si="0"/>
        <v>22753.500000000004</v>
      </c>
      <c r="Q22" s="25">
        <f t="shared" si="1"/>
        <v>3659.7599999999998</v>
      </c>
      <c r="R22" s="25">
        <f t="shared" si="2"/>
        <v>2113.8517279821631</v>
      </c>
      <c r="S22" s="26">
        <v>0.9</v>
      </c>
      <c r="T22" s="25">
        <f t="shared" si="3"/>
        <v>1902.4665551839469</v>
      </c>
      <c r="U22" s="25">
        <f t="shared" si="4"/>
        <v>6962571.0000000009</v>
      </c>
      <c r="V22" s="25">
        <f t="shared" si="5"/>
        <v>2297648.4300000002</v>
      </c>
      <c r="W22" s="25">
        <f t="shared" si="6"/>
        <v>4664922.57</v>
      </c>
    </row>
    <row r="23" spans="2:23" s="27" customFormat="1">
      <c r="B23" s="20">
        <v>21</v>
      </c>
      <c r="C23" s="44" t="s">
        <v>24</v>
      </c>
      <c r="D23" s="44" t="s">
        <v>29</v>
      </c>
      <c r="E23" s="21">
        <v>119</v>
      </c>
      <c r="F23" s="21">
        <v>310</v>
      </c>
      <c r="G23" s="21">
        <v>9.6</v>
      </c>
      <c r="H23" s="28">
        <v>3</v>
      </c>
      <c r="I23" s="22" t="s">
        <v>3</v>
      </c>
      <c r="J23" s="22" t="s">
        <v>4</v>
      </c>
      <c r="K23" s="22" t="s">
        <v>5</v>
      </c>
      <c r="L23" s="22" t="s">
        <v>22</v>
      </c>
      <c r="M23" s="22" t="s">
        <v>9</v>
      </c>
      <c r="N23" s="23">
        <v>2000</v>
      </c>
      <c r="O23" s="24">
        <v>20685</v>
      </c>
      <c r="P23" s="25">
        <f t="shared" si="0"/>
        <v>22753.500000000004</v>
      </c>
      <c r="Q23" s="25">
        <f t="shared" si="1"/>
        <v>3336.8399999999997</v>
      </c>
      <c r="R23" s="25">
        <f t="shared" si="2"/>
        <v>2113.8517279821631</v>
      </c>
      <c r="S23" s="26">
        <v>0.75</v>
      </c>
      <c r="T23" s="25">
        <f t="shared" si="3"/>
        <v>1585.3887959866224</v>
      </c>
      <c r="U23" s="25">
        <f t="shared" si="4"/>
        <v>5290188.7500000009</v>
      </c>
      <c r="V23" s="25">
        <f t="shared" si="5"/>
        <v>1745762.2875000003</v>
      </c>
      <c r="W23" s="25">
        <f t="shared" si="6"/>
        <v>3544426.4625000004</v>
      </c>
    </row>
    <row r="24" spans="2:23" s="27" customFormat="1">
      <c r="B24" s="20">
        <v>22</v>
      </c>
      <c r="C24" s="44" t="s">
        <v>31</v>
      </c>
      <c r="D24" s="44" t="s">
        <v>30</v>
      </c>
      <c r="E24" s="21">
        <v>119</v>
      </c>
      <c r="F24" s="21">
        <v>214</v>
      </c>
      <c r="G24" s="21">
        <v>9.6</v>
      </c>
      <c r="H24" s="21">
        <v>2</v>
      </c>
      <c r="I24" s="22" t="s">
        <v>3</v>
      </c>
      <c r="J24" s="22" t="s">
        <v>4</v>
      </c>
      <c r="K24" s="22" t="s">
        <v>5</v>
      </c>
      <c r="L24" s="22" t="s">
        <v>22</v>
      </c>
      <c r="M24" s="22" t="s">
        <v>9</v>
      </c>
      <c r="N24" s="23">
        <v>2000</v>
      </c>
      <c r="O24" s="24">
        <v>20685</v>
      </c>
      <c r="P24" s="25">
        <f t="shared" si="0"/>
        <v>22753.500000000004</v>
      </c>
      <c r="Q24" s="25">
        <f t="shared" si="1"/>
        <v>2303.4959999999996</v>
      </c>
      <c r="R24" s="25">
        <f t="shared" si="2"/>
        <v>2113.8517279821631</v>
      </c>
      <c r="S24" s="26">
        <v>0.75</v>
      </c>
      <c r="T24" s="25">
        <f t="shared" si="3"/>
        <v>1585.3887959866224</v>
      </c>
      <c r="U24" s="25">
        <f t="shared" si="4"/>
        <v>3651936.7500000005</v>
      </c>
      <c r="V24" s="25">
        <f t="shared" si="5"/>
        <v>1205139.1275000002</v>
      </c>
      <c r="W24" s="25">
        <f t="shared" si="6"/>
        <v>2446797.6225000005</v>
      </c>
    </row>
    <row r="25" spans="2:23" s="27" customFormat="1">
      <c r="B25" s="20">
        <v>23</v>
      </c>
      <c r="C25" s="44" t="s">
        <v>46</v>
      </c>
      <c r="D25" s="44" t="s">
        <v>47</v>
      </c>
      <c r="E25" s="21">
        <v>193</v>
      </c>
      <c r="F25" s="21">
        <v>193</v>
      </c>
      <c r="G25" s="21">
        <v>5.0999999999999996</v>
      </c>
      <c r="H25" s="21">
        <v>1</v>
      </c>
      <c r="I25" s="22" t="s">
        <v>3</v>
      </c>
      <c r="J25" s="22" t="s">
        <v>4</v>
      </c>
      <c r="K25" s="22" t="s">
        <v>5</v>
      </c>
      <c r="L25" s="22" t="s">
        <v>48</v>
      </c>
      <c r="M25" s="22" t="s">
        <v>9</v>
      </c>
      <c r="N25" s="23">
        <v>2000</v>
      </c>
      <c r="O25" s="24">
        <v>20685</v>
      </c>
      <c r="P25" s="25">
        <f t="shared" si="0"/>
        <v>22753.500000000004</v>
      </c>
      <c r="Q25" s="25">
        <f t="shared" si="1"/>
        <v>2077.4519999999998</v>
      </c>
      <c r="R25" s="25">
        <f t="shared" si="2"/>
        <v>2113.8517279821631</v>
      </c>
      <c r="S25" s="26">
        <v>0.65</v>
      </c>
      <c r="T25" s="25">
        <f t="shared" si="3"/>
        <v>1374.003623188406</v>
      </c>
      <c r="U25" s="25">
        <f t="shared" si="4"/>
        <v>2854426.5750000002</v>
      </c>
      <c r="V25" s="25">
        <f t="shared" si="5"/>
        <v>941960.76974999998</v>
      </c>
      <c r="W25" s="25">
        <f t="shared" si="6"/>
        <v>1912465.8052500002</v>
      </c>
    </row>
    <row r="26" spans="2:23" s="27" customFormat="1">
      <c r="B26" s="20">
        <v>24</v>
      </c>
      <c r="C26" s="44" t="s">
        <v>61</v>
      </c>
      <c r="D26" s="44" t="s">
        <v>62</v>
      </c>
      <c r="E26" s="21">
        <v>126</v>
      </c>
      <c r="F26" s="21">
        <v>126</v>
      </c>
      <c r="G26" s="21">
        <v>3.6</v>
      </c>
      <c r="H26" s="21">
        <v>1</v>
      </c>
      <c r="I26" s="22" t="s">
        <v>3</v>
      </c>
      <c r="J26" s="22" t="s">
        <v>4</v>
      </c>
      <c r="K26" s="22" t="s">
        <v>5</v>
      </c>
      <c r="L26" s="22" t="s">
        <v>48</v>
      </c>
      <c r="M26" s="22" t="s">
        <v>9</v>
      </c>
      <c r="N26" s="23">
        <v>2000</v>
      </c>
      <c r="O26" s="24">
        <v>20685</v>
      </c>
      <c r="P26" s="25">
        <f t="shared" si="0"/>
        <v>22753.500000000004</v>
      </c>
      <c r="Q26" s="25">
        <f t="shared" si="1"/>
        <v>1356.2639999999999</v>
      </c>
      <c r="R26" s="25">
        <f t="shared" si="2"/>
        <v>2113.8517279821631</v>
      </c>
      <c r="S26" s="26">
        <v>0.65</v>
      </c>
      <c r="T26" s="25">
        <f t="shared" si="3"/>
        <v>1374.003623188406</v>
      </c>
      <c r="U26" s="25">
        <f t="shared" si="4"/>
        <v>1863511.6500000001</v>
      </c>
      <c r="V26" s="25">
        <f t="shared" si="5"/>
        <v>614958.84450000001</v>
      </c>
      <c r="W26" s="25">
        <f t="shared" si="6"/>
        <v>1248552.8055000002</v>
      </c>
    </row>
    <row r="27" spans="2:23" s="27" customFormat="1">
      <c r="B27" s="20">
        <v>25</v>
      </c>
      <c r="C27" s="46" t="s">
        <v>67</v>
      </c>
      <c r="D27" s="46" t="s">
        <v>68</v>
      </c>
      <c r="E27" s="30">
        <v>125</v>
      </c>
      <c r="F27" s="30">
        <v>125</v>
      </c>
      <c r="G27" s="30" t="s">
        <v>83</v>
      </c>
      <c r="H27" s="30">
        <v>1</v>
      </c>
      <c r="I27" s="29" t="s">
        <v>3</v>
      </c>
      <c r="J27" s="29" t="s">
        <v>4</v>
      </c>
      <c r="K27" s="29" t="s">
        <v>5</v>
      </c>
      <c r="L27" s="29" t="s">
        <v>69</v>
      </c>
      <c r="M27" s="29" t="s">
        <v>9</v>
      </c>
      <c r="N27" s="23">
        <v>2000</v>
      </c>
      <c r="O27" s="24">
        <v>20685</v>
      </c>
      <c r="P27" s="25">
        <f t="shared" si="0"/>
        <v>22753.500000000004</v>
      </c>
      <c r="Q27" s="25">
        <f t="shared" si="1"/>
        <v>1345.5</v>
      </c>
      <c r="R27" s="25">
        <f t="shared" si="2"/>
        <v>2113.8517279821631</v>
      </c>
      <c r="S27" s="26">
        <v>0.65</v>
      </c>
      <c r="T27" s="25">
        <f t="shared" si="3"/>
        <v>1374.003623188406</v>
      </c>
      <c r="U27" s="25">
        <f t="shared" si="4"/>
        <v>1848721.8750000002</v>
      </c>
      <c r="V27" s="25">
        <f t="shared" si="5"/>
        <v>610078.21875000012</v>
      </c>
      <c r="W27" s="25">
        <f t="shared" si="6"/>
        <v>1238643.65625</v>
      </c>
    </row>
    <row r="28" spans="2:23" s="27" customFormat="1">
      <c r="B28" s="20">
        <v>26</v>
      </c>
      <c r="C28" s="44" t="s">
        <v>63</v>
      </c>
      <c r="D28" s="44" t="s">
        <v>64</v>
      </c>
      <c r="E28" s="21">
        <v>91</v>
      </c>
      <c r="F28" s="21">
        <v>91</v>
      </c>
      <c r="G28" s="21">
        <v>4.5999999999999996</v>
      </c>
      <c r="H28" s="21">
        <v>1</v>
      </c>
      <c r="I28" s="22" t="s">
        <v>3</v>
      </c>
      <c r="J28" s="22" t="s">
        <v>4</v>
      </c>
      <c r="K28" s="22" t="s">
        <v>5</v>
      </c>
      <c r="L28" s="22" t="s">
        <v>48</v>
      </c>
      <c r="M28" s="22" t="s">
        <v>9</v>
      </c>
      <c r="N28" s="23">
        <v>2000</v>
      </c>
      <c r="O28" s="24">
        <v>20685</v>
      </c>
      <c r="P28" s="25">
        <f t="shared" si="0"/>
        <v>22753.500000000004</v>
      </c>
      <c r="Q28" s="25">
        <f t="shared" si="1"/>
        <v>979.52399999999989</v>
      </c>
      <c r="R28" s="25">
        <f t="shared" si="2"/>
        <v>2113.8517279821631</v>
      </c>
      <c r="S28" s="26">
        <v>0.65</v>
      </c>
      <c r="T28" s="25">
        <f t="shared" si="3"/>
        <v>1374.003623188406</v>
      </c>
      <c r="U28" s="25">
        <f t="shared" si="4"/>
        <v>1345869.5250000001</v>
      </c>
      <c r="V28" s="25">
        <f t="shared" si="5"/>
        <v>444136.94325000007</v>
      </c>
      <c r="W28" s="25">
        <f t="shared" si="6"/>
        <v>901732.58175000013</v>
      </c>
    </row>
    <row r="29" spans="2:23" s="27" customFormat="1">
      <c r="B29" s="20">
        <v>27</v>
      </c>
      <c r="C29" s="44" t="s">
        <v>65</v>
      </c>
      <c r="D29" s="44" t="s">
        <v>66</v>
      </c>
      <c r="E29" s="21">
        <v>91</v>
      </c>
      <c r="F29" s="21">
        <v>91</v>
      </c>
      <c r="G29" s="21">
        <v>3.6</v>
      </c>
      <c r="H29" s="21">
        <v>1</v>
      </c>
      <c r="I29" s="22" t="s">
        <v>3</v>
      </c>
      <c r="J29" s="22" t="s">
        <v>4</v>
      </c>
      <c r="K29" s="22" t="s">
        <v>5</v>
      </c>
      <c r="L29" s="22" t="s">
        <v>69</v>
      </c>
      <c r="M29" s="22" t="s">
        <v>9</v>
      </c>
      <c r="N29" s="23">
        <v>2000</v>
      </c>
      <c r="O29" s="24">
        <v>20685</v>
      </c>
      <c r="P29" s="25">
        <f t="shared" si="0"/>
        <v>22753.500000000004</v>
      </c>
      <c r="Q29" s="25">
        <f t="shared" si="1"/>
        <v>979.52399999999989</v>
      </c>
      <c r="R29" s="25">
        <f t="shared" si="2"/>
        <v>2113.8517279821631</v>
      </c>
      <c r="S29" s="26">
        <v>0.6</v>
      </c>
      <c r="T29" s="25">
        <f t="shared" si="3"/>
        <v>1268.3110367892978</v>
      </c>
      <c r="U29" s="25">
        <f t="shared" si="4"/>
        <v>1242341.0999999999</v>
      </c>
      <c r="V29" s="25">
        <f t="shared" si="5"/>
        <v>409972.56299999991</v>
      </c>
      <c r="W29" s="25">
        <f t="shared" si="6"/>
        <v>832368.53700000001</v>
      </c>
    </row>
    <row r="30" spans="2:23" s="27" customFormat="1">
      <c r="B30" s="20">
        <v>28</v>
      </c>
      <c r="C30" s="44" t="s">
        <v>59</v>
      </c>
      <c r="D30" s="44" t="s">
        <v>60</v>
      </c>
      <c r="E30" s="21">
        <v>64</v>
      </c>
      <c r="F30" s="21">
        <v>64</v>
      </c>
      <c r="G30" s="21">
        <v>3.2</v>
      </c>
      <c r="H30" s="21">
        <v>1</v>
      </c>
      <c r="I30" s="22" t="s">
        <v>3</v>
      </c>
      <c r="J30" s="22" t="s">
        <v>4</v>
      </c>
      <c r="K30" s="22" t="s">
        <v>5</v>
      </c>
      <c r="L30" s="22" t="s">
        <v>48</v>
      </c>
      <c r="M30" s="22" t="s">
        <v>9</v>
      </c>
      <c r="N30" s="23">
        <v>2000</v>
      </c>
      <c r="O30" s="24">
        <v>20685</v>
      </c>
      <c r="P30" s="25">
        <f t="shared" si="0"/>
        <v>22753.500000000004</v>
      </c>
      <c r="Q30" s="25">
        <f t="shared" si="1"/>
        <v>688.89599999999996</v>
      </c>
      <c r="R30" s="25">
        <f t="shared" si="2"/>
        <v>2113.8517279821631</v>
      </c>
      <c r="S30" s="26">
        <v>0.6</v>
      </c>
      <c r="T30" s="25">
        <f t="shared" si="3"/>
        <v>1268.3110367892978</v>
      </c>
      <c r="U30" s="25">
        <f t="shared" si="4"/>
        <v>873734.4</v>
      </c>
      <c r="V30" s="25">
        <f t="shared" si="5"/>
        <v>288332.35200000001</v>
      </c>
      <c r="W30" s="25">
        <f t="shared" si="6"/>
        <v>585402.04799999995</v>
      </c>
    </row>
    <row r="31" spans="2:23" s="27" customFormat="1">
      <c r="B31" s="20">
        <v>29</v>
      </c>
      <c r="C31" s="44" t="s">
        <v>57</v>
      </c>
      <c r="D31" s="44" t="s">
        <v>58</v>
      </c>
      <c r="E31" s="21">
        <v>48</v>
      </c>
      <c r="F31" s="21">
        <v>48</v>
      </c>
      <c r="G31" s="21">
        <v>3.6</v>
      </c>
      <c r="H31" s="21">
        <v>1</v>
      </c>
      <c r="I31" s="22" t="s">
        <v>3</v>
      </c>
      <c r="J31" s="22" t="s">
        <v>4</v>
      </c>
      <c r="K31" s="22" t="s">
        <v>5</v>
      </c>
      <c r="L31" s="22" t="s">
        <v>48</v>
      </c>
      <c r="M31" s="22" t="s">
        <v>9</v>
      </c>
      <c r="N31" s="23">
        <v>2000</v>
      </c>
      <c r="O31" s="24">
        <v>20685</v>
      </c>
      <c r="P31" s="25">
        <f t="shared" si="0"/>
        <v>22753.500000000004</v>
      </c>
      <c r="Q31" s="25">
        <f t="shared" si="1"/>
        <v>516.67200000000003</v>
      </c>
      <c r="R31" s="25">
        <f t="shared" si="2"/>
        <v>2113.8517279821631</v>
      </c>
      <c r="S31" s="26">
        <v>0.6</v>
      </c>
      <c r="T31" s="25">
        <f t="shared" si="3"/>
        <v>1268.3110367892978</v>
      </c>
      <c r="U31" s="25">
        <f t="shared" si="4"/>
        <v>655300.80000000005</v>
      </c>
      <c r="V31" s="25">
        <f t="shared" si="5"/>
        <v>216249.26400000002</v>
      </c>
      <c r="W31" s="25">
        <f t="shared" si="6"/>
        <v>439051.53600000002</v>
      </c>
    </row>
    <row r="32" spans="2:23" s="27" customFormat="1">
      <c r="B32" s="20">
        <v>30</v>
      </c>
      <c r="C32" s="46" t="s">
        <v>53</v>
      </c>
      <c r="D32" s="46" t="s">
        <v>54</v>
      </c>
      <c r="E32" s="30">
        <v>20</v>
      </c>
      <c r="F32" s="30">
        <v>40</v>
      </c>
      <c r="G32" s="30">
        <v>6.6</v>
      </c>
      <c r="H32" s="30">
        <v>2</v>
      </c>
      <c r="I32" s="29" t="s">
        <v>3</v>
      </c>
      <c r="J32" s="29" t="s">
        <v>4</v>
      </c>
      <c r="K32" s="29" t="s">
        <v>5</v>
      </c>
      <c r="L32" s="29" t="s">
        <v>48</v>
      </c>
      <c r="M32" s="29" t="s">
        <v>9</v>
      </c>
      <c r="N32" s="23">
        <v>2000</v>
      </c>
      <c r="O32" s="24">
        <v>20685</v>
      </c>
      <c r="P32" s="25">
        <f t="shared" si="0"/>
        <v>22753.500000000004</v>
      </c>
      <c r="Q32" s="25">
        <f t="shared" si="1"/>
        <v>430.55999999999995</v>
      </c>
      <c r="R32" s="25">
        <f t="shared" si="2"/>
        <v>2113.8517279821631</v>
      </c>
      <c r="S32" s="26">
        <v>0.6</v>
      </c>
      <c r="T32" s="25">
        <f t="shared" si="3"/>
        <v>1268.3110367892978</v>
      </c>
      <c r="U32" s="25">
        <f t="shared" si="4"/>
        <v>546084</v>
      </c>
      <c r="V32" s="25">
        <f t="shared" si="5"/>
        <v>180207.71999999997</v>
      </c>
      <c r="W32" s="25">
        <f t="shared" si="6"/>
        <v>365876.28</v>
      </c>
    </row>
    <row r="33" spans="2:23" s="27" customFormat="1">
      <c r="B33" s="20">
        <v>31</v>
      </c>
      <c r="C33" s="46" t="s">
        <v>70</v>
      </c>
      <c r="D33" s="46" t="s">
        <v>78</v>
      </c>
      <c r="E33" s="30">
        <v>40</v>
      </c>
      <c r="F33" s="30">
        <v>40</v>
      </c>
      <c r="G33" s="30">
        <v>3</v>
      </c>
      <c r="H33" s="30">
        <v>1</v>
      </c>
      <c r="I33" s="29" t="s">
        <v>3</v>
      </c>
      <c r="J33" s="29" t="s">
        <v>4</v>
      </c>
      <c r="K33" s="29" t="s">
        <v>5</v>
      </c>
      <c r="L33" s="29" t="s">
        <v>48</v>
      </c>
      <c r="M33" s="29" t="s">
        <v>9</v>
      </c>
      <c r="N33" s="23">
        <v>2000</v>
      </c>
      <c r="O33" s="24">
        <v>20685</v>
      </c>
      <c r="P33" s="25">
        <f t="shared" si="0"/>
        <v>22753.500000000004</v>
      </c>
      <c r="Q33" s="25">
        <f t="shared" si="1"/>
        <v>430.55999999999995</v>
      </c>
      <c r="R33" s="25">
        <f t="shared" si="2"/>
        <v>2113.8517279821631</v>
      </c>
      <c r="S33" s="26">
        <v>0.6</v>
      </c>
      <c r="T33" s="25">
        <f t="shared" si="3"/>
        <v>1268.3110367892978</v>
      </c>
      <c r="U33" s="25">
        <f t="shared" si="4"/>
        <v>546084</v>
      </c>
      <c r="V33" s="25">
        <f t="shared" si="5"/>
        <v>180207.71999999997</v>
      </c>
      <c r="W33" s="25">
        <f t="shared" si="6"/>
        <v>365876.28</v>
      </c>
    </row>
    <row r="34" spans="2:23" s="27" customFormat="1">
      <c r="B34" s="20">
        <v>32</v>
      </c>
      <c r="C34" s="44" t="s">
        <v>55</v>
      </c>
      <c r="D34" s="44" t="s">
        <v>56</v>
      </c>
      <c r="E34" s="21">
        <v>21</v>
      </c>
      <c r="F34" s="21">
        <v>21</v>
      </c>
      <c r="G34" s="21">
        <v>4.0999999999999996</v>
      </c>
      <c r="H34" s="21">
        <v>1</v>
      </c>
      <c r="I34" s="22" t="s">
        <v>3</v>
      </c>
      <c r="J34" s="22" t="s">
        <v>4</v>
      </c>
      <c r="K34" s="22" t="s">
        <v>5</v>
      </c>
      <c r="L34" s="22" t="s">
        <v>48</v>
      </c>
      <c r="M34" s="22" t="s">
        <v>9</v>
      </c>
      <c r="N34" s="23">
        <v>2000</v>
      </c>
      <c r="O34" s="24">
        <v>20685</v>
      </c>
      <c r="P34" s="25">
        <f t="shared" si="0"/>
        <v>22753.500000000004</v>
      </c>
      <c r="Q34" s="25">
        <f t="shared" si="1"/>
        <v>226.04399999999998</v>
      </c>
      <c r="R34" s="25">
        <f t="shared" si="2"/>
        <v>2113.8517279821631</v>
      </c>
      <c r="S34" s="26">
        <v>0.6</v>
      </c>
      <c r="T34" s="25">
        <f t="shared" si="3"/>
        <v>1268.3110367892978</v>
      </c>
      <c r="U34" s="25">
        <f t="shared" si="4"/>
        <v>286694.09999999998</v>
      </c>
      <c r="V34" s="25">
        <f t="shared" si="5"/>
        <v>94609.052999999985</v>
      </c>
      <c r="W34" s="25">
        <f t="shared" si="6"/>
        <v>192085.04699999999</v>
      </c>
    </row>
    <row r="35" spans="2:23" s="27" customFormat="1">
      <c r="B35" s="20">
        <v>33</v>
      </c>
      <c r="C35" s="44" t="s">
        <v>49</v>
      </c>
      <c r="D35" s="44" t="s">
        <v>50</v>
      </c>
      <c r="E35" s="21">
        <v>12</v>
      </c>
      <c r="F35" s="21">
        <v>12</v>
      </c>
      <c r="G35" s="21">
        <v>3.6</v>
      </c>
      <c r="H35" s="21">
        <v>1</v>
      </c>
      <c r="I35" s="22" t="s">
        <v>3</v>
      </c>
      <c r="J35" s="22" t="s">
        <v>4</v>
      </c>
      <c r="K35" s="22" t="s">
        <v>5</v>
      </c>
      <c r="L35" s="22" t="s">
        <v>48</v>
      </c>
      <c r="M35" s="22" t="s">
        <v>9</v>
      </c>
      <c r="N35" s="23">
        <v>2000</v>
      </c>
      <c r="O35" s="24">
        <v>20685</v>
      </c>
      <c r="P35" s="25">
        <f t="shared" si="0"/>
        <v>22753.500000000004</v>
      </c>
      <c r="Q35" s="25">
        <f t="shared" si="1"/>
        <v>129.16800000000001</v>
      </c>
      <c r="R35" s="25">
        <f t="shared" si="2"/>
        <v>2113.8517279821631</v>
      </c>
      <c r="S35" s="26">
        <v>0.6</v>
      </c>
      <c r="T35" s="25">
        <f t="shared" si="3"/>
        <v>1268.3110367892978</v>
      </c>
      <c r="U35" s="25">
        <f t="shared" si="4"/>
        <v>163825.20000000001</v>
      </c>
      <c r="V35" s="25">
        <f t="shared" si="5"/>
        <v>54062.316000000006</v>
      </c>
      <c r="W35" s="25">
        <f t="shared" si="6"/>
        <v>109762.88400000001</v>
      </c>
    </row>
    <row r="36" spans="2:23" s="27" customFormat="1">
      <c r="B36" s="20">
        <v>34</v>
      </c>
      <c r="C36" s="44" t="s">
        <v>51</v>
      </c>
      <c r="D36" s="44" t="s">
        <v>52</v>
      </c>
      <c r="E36" s="21">
        <v>2.25</v>
      </c>
      <c r="F36" s="21">
        <v>2.25</v>
      </c>
      <c r="G36" s="21">
        <v>2.8</v>
      </c>
      <c r="H36" s="21">
        <v>1</v>
      </c>
      <c r="I36" s="22" t="s">
        <v>3</v>
      </c>
      <c r="J36" s="22" t="s">
        <v>4</v>
      </c>
      <c r="K36" s="22" t="s">
        <v>5</v>
      </c>
      <c r="L36" s="22" t="s">
        <v>48</v>
      </c>
      <c r="M36" s="22" t="s">
        <v>9</v>
      </c>
      <c r="N36" s="23">
        <v>2000</v>
      </c>
      <c r="O36" s="24">
        <v>20685</v>
      </c>
      <c r="P36" s="25">
        <f t="shared" si="0"/>
        <v>22753.500000000004</v>
      </c>
      <c r="Q36" s="25">
        <f t="shared" si="1"/>
        <v>24.218999999999998</v>
      </c>
      <c r="R36" s="25">
        <f t="shared" si="2"/>
        <v>2113.8517279821631</v>
      </c>
      <c r="S36" s="26">
        <v>0.6</v>
      </c>
      <c r="T36" s="25">
        <f t="shared" si="3"/>
        <v>1268.3110367892978</v>
      </c>
      <c r="U36" s="25">
        <f t="shared" si="4"/>
        <v>30717.224999999999</v>
      </c>
      <c r="V36" s="25">
        <f t="shared" si="5"/>
        <v>10136.684249999998</v>
      </c>
      <c r="W36" s="25">
        <f t="shared" si="6"/>
        <v>20580.54075</v>
      </c>
    </row>
    <row r="37" spans="2:23" s="27" customFormat="1">
      <c r="B37" s="20">
        <f>B36+1</f>
        <v>35</v>
      </c>
      <c r="C37" s="47" t="s">
        <v>74</v>
      </c>
      <c r="D37" s="47" t="s">
        <v>75</v>
      </c>
      <c r="E37" s="32"/>
      <c r="F37" s="32"/>
      <c r="G37" s="32"/>
      <c r="H37" s="32"/>
      <c r="I37" s="31" t="s">
        <v>3</v>
      </c>
      <c r="J37" s="31" t="s">
        <v>76</v>
      </c>
      <c r="K37" s="31" t="s">
        <v>5</v>
      </c>
      <c r="L37" s="31" t="s">
        <v>48</v>
      </c>
      <c r="M37" s="31" t="s">
        <v>77</v>
      </c>
      <c r="N37" s="33"/>
      <c r="O37" s="33"/>
      <c r="P37" s="33"/>
      <c r="Q37" s="25">
        <f t="shared" si="1"/>
        <v>0</v>
      </c>
      <c r="R37" s="25">
        <f t="shared" si="2"/>
        <v>0</v>
      </c>
      <c r="S37" s="26"/>
      <c r="T37" s="25">
        <f t="shared" si="3"/>
        <v>0</v>
      </c>
      <c r="U37" s="25">
        <f t="shared" si="4"/>
        <v>0</v>
      </c>
      <c r="V37" s="25">
        <f t="shared" si="5"/>
        <v>0</v>
      </c>
      <c r="W37" s="25">
        <f t="shared" si="6"/>
        <v>0</v>
      </c>
    </row>
    <row r="38" spans="2:23" s="27" customFormat="1">
      <c r="B38" s="34"/>
      <c r="C38" s="48"/>
      <c r="D38" s="48"/>
      <c r="E38" s="35"/>
      <c r="F38" s="35"/>
      <c r="G38" s="35"/>
      <c r="H38" s="35"/>
      <c r="I38" s="36"/>
      <c r="J38" s="36"/>
      <c r="K38" s="36"/>
      <c r="L38" s="36"/>
      <c r="M38" s="36"/>
      <c r="Q38" s="37"/>
      <c r="R38" s="37"/>
      <c r="T38" s="37"/>
      <c r="U38" s="37"/>
      <c r="V38" s="37"/>
      <c r="W38" s="37"/>
    </row>
    <row r="39" spans="2:23" s="41" customFormat="1">
      <c r="B39" s="38"/>
      <c r="C39" s="49"/>
      <c r="D39" s="49"/>
      <c r="E39" s="39"/>
      <c r="F39" s="39"/>
      <c r="G39" s="39"/>
      <c r="H39" s="39"/>
      <c r="I39" s="40"/>
      <c r="J39" s="40"/>
      <c r="K39" s="40"/>
      <c r="L39" s="40"/>
      <c r="M39" s="40"/>
      <c r="Q39" s="42"/>
      <c r="R39" s="42"/>
      <c r="T39" s="42"/>
      <c r="U39" s="42"/>
      <c r="V39" s="42"/>
      <c r="W39" s="42"/>
    </row>
    <row r="40" spans="2:23">
      <c r="C40" s="43" t="s">
        <v>71</v>
      </c>
    </row>
    <row r="41" spans="2:23">
      <c r="C41" s="50"/>
      <c r="D41" s="53" t="s">
        <v>72</v>
      </c>
      <c r="E41" s="54"/>
      <c r="F41" s="54"/>
      <c r="G41" s="54"/>
      <c r="H41" s="54"/>
      <c r="I41" s="54"/>
      <c r="J41" s="55"/>
    </row>
    <row r="42" spans="2:23">
      <c r="C42" s="51"/>
      <c r="D42" s="53" t="s">
        <v>73</v>
      </c>
      <c r="E42" s="54"/>
      <c r="F42" s="54"/>
      <c r="G42" s="54"/>
      <c r="H42" s="54"/>
      <c r="I42" s="54"/>
      <c r="J42" s="55"/>
    </row>
  </sheetData>
  <autoFilter ref="B2:W37"/>
  <mergeCells count="2">
    <mergeCell ref="D41:J41"/>
    <mergeCell ref="D42:J42"/>
  </mergeCells>
  <printOptions horizontalCentered="1"/>
  <pageMargins left="0.2" right="0.2" top="0.4" bottom="0.4" header="0.1" footer="0.1"/>
  <pageSetup paperSize="9" orientation="landscape" r:id="rId1"/>
  <headerFooter>
    <oddHeader>&amp;C&amp;"Tahoma,Regular"&amp;10&amp;A</oddHeader>
    <oddFooter>&amp;C&amp;"Tahoma,Regular"&amp;10Page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Q27"/>
  <sheetViews>
    <sheetView tabSelected="1" workbookViewId="0">
      <selection activeCell="L15" sqref="L15"/>
    </sheetView>
  </sheetViews>
  <sheetFormatPr defaultRowHeight="15"/>
  <cols>
    <col min="3" max="3" width="6" style="4" customWidth="1"/>
    <col min="4" max="4" width="10" style="4" bestFit="1" customWidth="1"/>
    <col min="6" max="6" width="11.5703125" style="4" bestFit="1" customWidth="1"/>
    <col min="8" max="8" width="11.42578125" bestFit="1" customWidth="1"/>
    <col min="10" max="10" width="14.28515625" bestFit="1" customWidth="1"/>
    <col min="12" max="12" width="14.28515625" bestFit="1" customWidth="1"/>
    <col min="13" max="13" width="14.28515625" style="4" bestFit="1" customWidth="1"/>
    <col min="15" max="15" width="10" bestFit="1" customWidth="1"/>
    <col min="17" max="17" width="15.28515625" style="4" bestFit="1" customWidth="1"/>
  </cols>
  <sheetData>
    <row r="6" spans="3:17">
      <c r="Q6" s="4">
        <v>411283544</v>
      </c>
    </row>
    <row r="7" spans="3:17">
      <c r="D7" s="4" t="s">
        <v>88</v>
      </c>
      <c r="E7" t="s">
        <v>87</v>
      </c>
      <c r="F7" s="3" t="s">
        <v>89</v>
      </c>
      <c r="G7" t="s">
        <v>90</v>
      </c>
      <c r="H7" t="s">
        <v>86</v>
      </c>
      <c r="J7" t="s">
        <v>93</v>
      </c>
      <c r="L7" s="4">
        <f>L8*4046.84</f>
        <v>101640.43344000001</v>
      </c>
      <c r="Q7" s="56">
        <f>Q6/L11</f>
        <v>0.46786743111960505</v>
      </c>
    </row>
    <row r="8" spans="3:17">
      <c r="C8" s="4">
        <v>48</v>
      </c>
      <c r="D8" s="4">
        <f>C8*10^5</f>
        <v>4800000</v>
      </c>
      <c r="E8">
        <v>506</v>
      </c>
      <c r="F8" s="3">
        <f>E8/4046.84</f>
        <v>0.12503583042571487</v>
      </c>
      <c r="G8" s="5">
        <f>F8*100</f>
        <v>12.503583042571487</v>
      </c>
      <c r="H8" s="4">
        <f>D8/G8</f>
        <v>383889.96047430835</v>
      </c>
      <c r="I8" t="s">
        <v>91</v>
      </c>
      <c r="J8" s="4">
        <f>H8*100</f>
        <v>38388996.047430836</v>
      </c>
      <c r="L8">
        <v>25.116</v>
      </c>
      <c r="M8" s="4">
        <f>L8*J8</f>
        <v>964178024.72727287</v>
      </c>
    </row>
    <row r="9" spans="3:17">
      <c r="C9" s="4">
        <v>16.5</v>
      </c>
      <c r="D9" s="4">
        <f>C9*10^5</f>
        <v>1650000</v>
      </c>
      <c r="E9">
        <v>130</v>
      </c>
      <c r="F9" s="3">
        <f>E9/4046.84</f>
        <v>3.2123829951270617E-2</v>
      </c>
      <c r="G9" s="5">
        <f>F9*100</f>
        <v>3.2123829951270619</v>
      </c>
      <c r="H9" s="4">
        <f>D9/G9</f>
        <v>513637.38461538462</v>
      </c>
      <c r="I9" t="s">
        <v>92</v>
      </c>
      <c r="J9" s="4">
        <f>H9*100</f>
        <v>51363738.461538464</v>
      </c>
      <c r="L9">
        <v>25.116</v>
      </c>
      <c r="M9" s="4">
        <f>L9*J9</f>
        <v>1290051655.2</v>
      </c>
    </row>
    <row r="10" spans="3:17">
      <c r="H10" s="5"/>
      <c r="L10" s="4">
        <f>3.5*10^7</f>
        <v>35000000</v>
      </c>
    </row>
    <row r="11" spans="3:17">
      <c r="K11" t="s">
        <v>107</v>
      </c>
      <c r="L11" s="4">
        <f>L10*L9</f>
        <v>879060000</v>
      </c>
    </row>
    <row r="12" spans="3:17">
      <c r="K12" t="s">
        <v>108</v>
      </c>
      <c r="L12" s="4">
        <f>'Shataku-1 Buildings'!W1</f>
        <v>177509450.69550002</v>
      </c>
    </row>
    <row r="13" spans="3:17">
      <c r="K13" t="s">
        <v>109</v>
      </c>
      <c r="L13" s="4">
        <f>L27</f>
        <v>26502550</v>
      </c>
      <c r="M13" s="4">
        <f>L13+L12</f>
        <v>204012000.69550002</v>
      </c>
    </row>
    <row r="14" spans="3:17">
      <c r="K14" t="s">
        <v>111</v>
      </c>
      <c r="L14" s="4">
        <f>L13+L12+L11</f>
        <v>1083072000.6954999</v>
      </c>
    </row>
    <row r="15" spans="3:17">
      <c r="L15" s="4">
        <v>1085000000</v>
      </c>
    </row>
    <row r="16" spans="3:17">
      <c r="H16">
        <v>350</v>
      </c>
      <c r="L16" s="4">
        <f>L15*0.9</f>
        <v>976500000</v>
      </c>
    </row>
    <row r="17" spans="6:15">
      <c r="H17">
        <v>103</v>
      </c>
      <c r="L17" s="4">
        <f>L15*0.8</f>
        <v>868000000</v>
      </c>
    </row>
    <row r="18" spans="6:15">
      <c r="H18">
        <v>200</v>
      </c>
      <c r="O18" s="7"/>
    </row>
    <row r="19" spans="6:15">
      <c r="H19">
        <v>330</v>
      </c>
      <c r="O19" s="4"/>
    </row>
    <row r="20" spans="6:15">
      <c r="H20">
        <v>150</v>
      </c>
      <c r="M20" s="3">
        <v>9550</v>
      </c>
    </row>
    <row r="21" spans="6:15">
      <c r="H21">
        <v>150</v>
      </c>
      <c r="M21" s="4">
        <f>M20/2</f>
        <v>4775</v>
      </c>
      <c r="N21">
        <f>1.55*10^3</f>
        <v>1550</v>
      </c>
    </row>
    <row r="22" spans="6:15">
      <c r="H22">
        <f>SUM(H16:H21)</f>
        <v>1283</v>
      </c>
      <c r="I22">
        <v>6</v>
      </c>
      <c r="J22">
        <f>I22*H22</f>
        <v>7698</v>
      </c>
      <c r="L22">
        <v>1700</v>
      </c>
    </row>
    <row r="23" spans="6:15">
      <c r="L23">
        <f>L22/2</f>
        <v>850</v>
      </c>
    </row>
    <row r="24" spans="6:15">
      <c r="K24" t="s">
        <v>105</v>
      </c>
      <c r="L24" s="4">
        <f>L23*J22</f>
        <v>6543300</v>
      </c>
    </row>
    <row r="25" spans="6:15">
      <c r="F25" s="4">
        <v>25.116</v>
      </c>
      <c r="K25" t="s">
        <v>106</v>
      </c>
      <c r="L25" s="6">
        <f>M21*N21</f>
        <v>7401250</v>
      </c>
    </row>
    <row r="26" spans="6:15">
      <c r="F26" s="4">
        <v>500000</v>
      </c>
      <c r="K26" t="s">
        <v>110</v>
      </c>
      <c r="L26" s="6">
        <f>F27</f>
        <v>12558000</v>
      </c>
    </row>
    <row r="27" spans="6:15">
      <c r="F27" s="4">
        <f>F26*F25</f>
        <v>12558000</v>
      </c>
      <c r="L27" s="6">
        <f>L25+L24+L26</f>
        <v>26502550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Shataku-1 Buildings</vt:lpstr>
      <vt:lpstr>Sheet2</vt:lpstr>
      <vt:lpstr>'Shataku-1 Buildings'!Print_Area</vt:lpstr>
      <vt:lpstr>'Shataku-1 Buildings'!Print_Titles</vt:lpstr>
    </vt:vector>
  </TitlesOfParts>
  <Company>MCPI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Abhishek Sharma</cp:lastModifiedBy>
  <cp:lastPrinted>2020-12-08T11:23:16Z</cp:lastPrinted>
  <dcterms:created xsi:type="dcterms:W3CDTF">2010-10-21T04:34:51Z</dcterms:created>
  <dcterms:modified xsi:type="dcterms:W3CDTF">2023-01-12T05:47:35Z</dcterms:modified>
</cp:coreProperties>
</file>