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dil Afaque\uploads\VIS(2022-23)-PL495-398-690-MCPI Pvt.Ltd\"/>
    </mc:Choice>
  </mc:AlternateContent>
  <bookViews>
    <workbookView xWindow="0" yWindow="0" windowWidth="17970" windowHeight="6120" tabRatio="869" activeTab="1"/>
  </bookViews>
  <sheets>
    <sheet name="Shataku-2 Buildings" sheetId="19" r:id="rId1"/>
    <sheet name="Land" sheetId="20" r:id="rId2"/>
    <sheet name="Sheet2" sheetId="22" r:id="rId3"/>
  </sheets>
  <definedNames>
    <definedName name="_xlnm.Print_Area" localSheetId="0">'Shataku-2 Buildings'!$B$2:$N$22</definedName>
    <definedName name="_xlnm.Print_Titles" localSheetId="0">'Shataku-2 Buildings'!$2:$3</definedName>
  </definedNames>
  <calcPr calcId="152511"/>
</workbook>
</file>

<file path=xl/calcChain.xml><?xml version="1.0" encoding="utf-8"?>
<calcChain xmlns="http://schemas.openxmlformats.org/spreadsheetml/2006/main">
  <c r="D3" i="22" l="1"/>
  <c r="F2" i="22"/>
  <c r="S9" i="20"/>
  <c r="S8" i="20"/>
  <c r="S6" i="20"/>
  <c r="S3" i="20"/>
  <c r="N12" i="20"/>
  <c r="N11" i="20"/>
  <c r="N10" i="20"/>
  <c r="L15" i="20"/>
  <c r="L11" i="20"/>
  <c r="P5" i="20"/>
  <c r="P7" i="20" s="1"/>
  <c r="T5" i="20" s="1"/>
  <c r="S4" i="20"/>
  <c r="P6" i="20"/>
  <c r="M6" i="20"/>
  <c r="P4" i="20"/>
  <c r="M5" i="20"/>
  <c r="M25" i="20"/>
  <c r="I8" i="20" l="1"/>
  <c r="I7" i="20"/>
  <c r="G24" i="19"/>
  <c r="G23" i="19"/>
  <c r="X11" i="19" l="1"/>
  <c r="X12" i="19"/>
  <c r="W5" i="19"/>
  <c r="W6" i="19"/>
  <c r="W7" i="19"/>
  <c r="W11" i="19"/>
  <c r="W12" i="19"/>
  <c r="W13" i="19"/>
  <c r="W16" i="19"/>
  <c r="X16" i="19" s="1"/>
  <c r="W18" i="19"/>
  <c r="X18" i="19" s="1"/>
  <c r="V5" i="19"/>
  <c r="X5" i="19" s="1"/>
  <c r="V6" i="19"/>
  <c r="X6" i="19" s="1"/>
  <c r="V7" i="19"/>
  <c r="X7" i="19" s="1"/>
  <c r="V8" i="19"/>
  <c r="W8" i="19" s="1"/>
  <c r="V9" i="19"/>
  <c r="W9" i="19" s="1"/>
  <c r="V10" i="19"/>
  <c r="W10" i="19" s="1"/>
  <c r="X10" i="19" s="1"/>
  <c r="V11" i="19"/>
  <c r="V12" i="19"/>
  <c r="V13" i="19"/>
  <c r="X13" i="19" s="1"/>
  <c r="V14" i="19"/>
  <c r="W14" i="19" s="1"/>
  <c r="V15" i="19"/>
  <c r="W15" i="19" s="1"/>
  <c r="V16" i="19"/>
  <c r="V17" i="19"/>
  <c r="V18" i="19"/>
  <c r="V4" i="19"/>
  <c r="W4" i="19" s="1"/>
  <c r="X4" i="19" s="1"/>
  <c r="T5" i="19"/>
  <c r="T6" i="19"/>
  <c r="T7" i="19"/>
  <c r="T8" i="19"/>
  <c r="T9" i="19"/>
  <c r="T10" i="19"/>
  <c r="T11" i="19"/>
  <c r="T12" i="19"/>
  <c r="T13" i="19"/>
  <c r="T14" i="19"/>
  <c r="T15" i="19"/>
  <c r="T16" i="19"/>
  <c r="T17" i="19"/>
  <c r="T18" i="19"/>
  <c r="T4" i="19"/>
  <c r="G19" i="19"/>
  <c r="F19" i="19"/>
  <c r="F20" i="19" s="1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4" i="19"/>
  <c r="K24" i="20"/>
  <c r="K23" i="20"/>
  <c r="K22" i="20"/>
  <c r="L16" i="20"/>
  <c r="M17" i="20"/>
  <c r="L17" i="20"/>
  <c r="E25" i="20"/>
  <c r="E23" i="20"/>
  <c r="D25" i="20"/>
  <c r="D23" i="20"/>
  <c r="E18" i="20"/>
  <c r="E17" i="20"/>
  <c r="C17" i="20"/>
  <c r="X17" i="19" l="1"/>
  <c r="W17" i="19"/>
  <c r="X9" i="19"/>
  <c r="X8" i="19"/>
  <c r="V19" i="19"/>
  <c r="W19" i="19"/>
  <c r="X15" i="19"/>
  <c r="X14" i="19"/>
  <c r="B5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X19" i="19" l="1"/>
</calcChain>
</file>

<file path=xl/sharedStrings.xml><?xml version="1.0" encoding="utf-8"?>
<sst xmlns="http://schemas.openxmlformats.org/spreadsheetml/2006/main" count="194" uniqueCount="88">
  <si>
    <t>Foundation</t>
  </si>
  <si>
    <t>Structure</t>
  </si>
  <si>
    <t>Wall</t>
  </si>
  <si>
    <t>RCC Footing</t>
  </si>
  <si>
    <t>RCC Frame</t>
  </si>
  <si>
    <t>Brickwork</t>
  </si>
  <si>
    <t>Floor</t>
  </si>
  <si>
    <t xml:space="preserve">Roof
</t>
  </si>
  <si>
    <t>Building
Type</t>
  </si>
  <si>
    <t>RCC Slab</t>
  </si>
  <si>
    <t>Terrazzo finish &amp; Ceramic Tiles over Concrete</t>
  </si>
  <si>
    <t>Building 
Name</t>
  </si>
  <si>
    <t>Dormitory</t>
  </si>
  <si>
    <t>IPS finish over Concrete</t>
  </si>
  <si>
    <t>LEGEND:</t>
  </si>
  <si>
    <t>Newly added in the list</t>
  </si>
  <si>
    <t>A</t>
  </si>
  <si>
    <t>A Type Flat
08 Flats in the Block</t>
  </si>
  <si>
    <t>B</t>
  </si>
  <si>
    <t>C</t>
  </si>
  <si>
    <t>D</t>
  </si>
  <si>
    <t>E</t>
  </si>
  <si>
    <t>B Type Flat
12 Flats in the Block</t>
  </si>
  <si>
    <t>F</t>
  </si>
  <si>
    <t>G</t>
  </si>
  <si>
    <t>H</t>
  </si>
  <si>
    <t>I</t>
  </si>
  <si>
    <t>SA Type Flat
12 Flats in the Block</t>
  </si>
  <si>
    <t>J</t>
  </si>
  <si>
    <t>RCC Footing and Load Bearing Wall</t>
  </si>
  <si>
    <t>Dormitory Block
72 Rooms</t>
  </si>
  <si>
    <t>Electrical Sub-station</t>
  </si>
  <si>
    <t>Sub-station</t>
  </si>
  <si>
    <t>DEG Room</t>
  </si>
  <si>
    <t>Generator Room</t>
  </si>
  <si>
    <t>Plot No.</t>
  </si>
  <si>
    <t>Area
(in acres)</t>
  </si>
  <si>
    <t>232P</t>
  </si>
  <si>
    <t>233P</t>
  </si>
  <si>
    <t>234P</t>
  </si>
  <si>
    <t>236P</t>
  </si>
  <si>
    <t>238P</t>
  </si>
  <si>
    <t>240P</t>
  </si>
  <si>
    <t>241P</t>
  </si>
  <si>
    <t>242P</t>
  </si>
  <si>
    <t>244P</t>
  </si>
  <si>
    <t>232/1024P</t>
  </si>
  <si>
    <t>233/1025P</t>
  </si>
  <si>
    <t>110P</t>
  </si>
  <si>
    <t>111P</t>
  </si>
  <si>
    <t>112P</t>
  </si>
  <si>
    <t>119P</t>
  </si>
  <si>
    <t>-</t>
  </si>
  <si>
    <t>Total</t>
  </si>
  <si>
    <t>Total-A</t>
  </si>
  <si>
    <t>Total-B</t>
  </si>
  <si>
    <t>Grand Total</t>
  </si>
  <si>
    <t>Land'</t>
  </si>
  <si>
    <t>Total Floor Area
(in sq. mtr.)</t>
  </si>
  <si>
    <t>Floor Area
(in sq. mtr.)</t>
  </si>
  <si>
    <t>No. of Floors</t>
  </si>
  <si>
    <t>S. No.</t>
  </si>
  <si>
    <t>Switch Gear Room</t>
  </si>
  <si>
    <t>Control Room</t>
  </si>
  <si>
    <t>Year of Construction</t>
  </si>
  <si>
    <t>Condition</t>
  </si>
  <si>
    <t>Total Life Consumed 
(in years)</t>
  </si>
  <si>
    <t>Total Economical Life
(in years)</t>
  </si>
  <si>
    <t>Salvage Value</t>
  </si>
  <si>
    <t>Depreciation Rate</t>
  </si>
  <si>
    <t>Gross Replacement Value
(INR)</t>
  </si>
  <si>
    <t xml:space="preserve">Depreciation
(INR) </t>
  </si>
  <si>
    <t>Depreciated Fair Market Value
(INR)</t>
  </si>
  <si>
    <t>Government Rate
(n Rs. Per sq. mtr.)</t>
  </si>
  <si>
    <t>Government Value</t>
  </si>
  <si>
    <t>Good</t>
  </si>
  <si>
    <r>
      <t xml:space="preserve">Rate Adopted 
</t>
    </r>
    <r>
      <rPr>
        <b/>
        <i/>
        <sz val="10"/>
        <rFont val="Arial"/>
        <family val="2"/>
      </rPr>
      <t>(in per sq.ft)</t>
    </r>
  </si>
  <si>
    <t>Total Floor Area
(in sq. ft.)</t>
  </si>
  <si>
    <t>Land</t>
  </si>
  <si>
    <t>Building</t>
  </si>
  <si>
    <t>Road</t>
  </si>
  <si>
    <t>Boundary wall</t>
  </si>
  <si>
    <t>Other</t>
  </si>
  <si>
    <t>Aesthatic</t>
  </si>
  <si>
    <t>Area as per satellite</t>
  </si>
  <si>
    <t>Land Valuation</t>
  </si>
  <si>
    <t>Rate</t>
  </si>
  <si>
    <t>Height 
(mtr.)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</si>
</sst>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00_ ;_ * \-#,##0.000_ ;_ * &quot;-&quot;??_ ;_ @_ "/>
    <numFmt numFmtId="165" formatCode="_ * #,##0_ ;_ * \-#,##0_ ;_ * &quot;-&quot;??_ ;_ @_ 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43" fontId="0" fillId="0" borderId="0" xfId="3" applyFont="1" applyAlignment="1">
      <alignment vertical="center"/>
    </xf>
    <xf numFmtId="164" fontId="0" fillId="0" borderId="0" xfId="3" applyNumberFormat="1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3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164" fontId="4" fillId="4" borderId="1" xfId="3" applyNumberFormat="1" applyFont="1" applyFill="1" applyBorder="1" applyAlignment="1">
      <alignment vertical="center"/>
    </xf>
    <xf numFmtId="43" fontId="0" fillId="0" borderId="0" xfId="3" applyNumberFormat="1" applyFont="1" applyAlignment="1">
      <alignment horizontal="left" vertical="center"/>
    </xf>
    <xf numFmtId="43" fontId="4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165" fontId="0" fillId="0" borderId="0" xfId="3" applyNumberFormat="1" applyFont="1" applyAlignment="1">
      <alignment vertical="center"/>
    </xf>
    <xf numFmtId="165" fontId="4" fillId="0" borderId="0" xfId="3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3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6" fillId="4" borderId="1" xfId="3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6" fontId="8" fillId="3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9" fontId="9" fillId="0" borderId="1" xfId="4" applyFont="1" applyBorder="1" applyAlignment="1">
      <alignment vertical="center"/>
    </xf>
    <xf numFmtId="10" fontId="9" fillId="0" borderId="1" xfId="4" applyNumberFormat="1" applyFont="1" applyBorder="1" applyAlignment="1">
      <alignment vertical="center"/>
    </xf>
    <xf numFmtId="166" fontId="9" fillId="0" borderId="1" xfId="5" applyNumberFormat="1" applyFont="1" applyBorder="1" applyAlignment="1">
      <alignment vertical="center"/>
    </xf>
    <xf numFmtId="165" fontId="9" fillId="0" borderId="1" xfId="5" applyNumberFormat="1" applyFont="1" applyBorder="1" applyAlignment="1">
      <alignment vertical="center"/>
    </xf>
    <xf numFmtId="166" fontId="6" fillId="4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3" fontId="5" fillId="0" borderId="0" xfId="3" applyNumberFormat="1" applyFont="1" applyAlignment="1">
      <alignment horizontal="center" vertical="center" wrapText="1"/>
    </xf>
    <xf numFmtId="43" fontId="0" fillId="0" borderId="1" xfId="3" applyFont="1" applyBorder="1" applyAlignment="1">
      <alignment vertical="center"/>
    </xf>
    <xf numFmtId="165" fontId="0" fillId="0" borderId="1" xfId="3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5" fontId="0" fillId="0" borderId="0" xfId="3" applyNumberFormat="1" applyFont="1"/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3" applyNumberFormat="1" applyFont="1" applyBorder="1" applyAlignment="1">
      <alignment vertical="center"/>
    </xf>
    <xf numFmtId="43" fontId="0" fillId="0" borderId="1" xfId="3" applyFont="1" applyBorder="1"/>
    <xf numFmtId="0" fontId="4" fillId="0" borderId="1" xfId="0" applyFont="1" applyBorder="1" applyAlignment="1">
      <alignment horizontal="right" vertical="center"/>
    </xf>
    <xf numFmtId="43" fontId="4" fillId="0" borderId="1" xfId="0" applyNumberFormat="1" applyFont="1" applyBorder="1" applyAlignment="1">
      <alignment horizontal="right" vertical="center"/>
    </xf>
  </cellXfs>
  <cellStyles count="7">
    <cellStyle name="Comma" xfId="3" builtinId="3"/>
    <cellStyle name="Comma 2" xfId="2"/>
    <cellStyle name="Comma 3" xfId="5"/>
    <cellStyle name="Normal" xfId="0" builtinId="0"/>
    <cellStyle name="Normal 2" xfId="1"/>
    <cellStyle name="Normal 3" xfId="6"/>
    <cellStyle name="Percent" xfId="4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4"/>
  <sheetViews>
    <sheetView showGridLines="0" zoomScaleNormal="100" zoomScaleSheetLayoutView="100" workbookViewId="0">
      <pane ySplit="3" topLeftCell="A7" activePane="bottomLeft" state="frozen"/>
      <selection pane="bottomLeft" activeCell="B3" sqref="B3:D19 G3:I19 U3:V19 X3:X19"/>
    </sheetView>
  </sheetViews>
  <sheetFormatPr defaultRowHeight="12.75"/>
  <cols>
    <col min="1" max="1" width="3.140625" style="23" customWidth="1"/>
    <col min="2" max="2" width="6.28515625" style="19" bestFit="1" customWidth="1"/>
    <col min="3" max="3" width="12.140625" style="20" customWidth="1"/>
    <col min="4" max="4" width="18.42578125" style="19" bestFit="1" customWidth="1"/>
    <col min="5" max="5" width="13.42578125" style="19" hidden="1" customWidth="1"/>
    <col min="6" max="6" width="13.28515625" style="21" hidden="1" customWidth="1"/>
    <col min="7" max="7" width="13.28515625" style="21" customWidth="1"/>
    <col min="8" max="8" width="12.140625" style="22" bestFit="1" customWidth="1"/>
    <col min="9" max="9" width="12" style="22" customWidth="1"/>
    <col min="10" max="10" width="31.42578125" style="20" hidden="1" customWidth="1"/>
    <col min="11" max="11" width="10.28515625" style="20" hidden="1" customWidth="1"/>
    <col min="12" max="12" width="8.85546875" style="20" hidden="1" customWidth="1"/>
    <col min="13" max="13" width="22.7109375" style="20" hidden="1" customWidth="1"/>
    <col min="14" max="14" width="12.85546875" style="20" hidden="1" customWidth="1"/>
    <col min="15" max="15" width="13" style="23" hidden="1" customWidth="1"/>
    <col min="16" max="16" width="0" style="23" hidden="1" customWidth="1"/>
    <col min="17" max="18" width="14.28515625" style="23" hidden="1" customWidth="1"/>
    <col min="19" max="19" width="9.28515625" style="23" hidden="1" customWidth="1"/>
    <col min="20" max="20" width="13.28515625" style="23" hidden="1" customWidth="1"/>
    <col min="21" max="21" width="12.7109375" style="23" customWidth="1"/>
    <col min="22" max="22" width="13.42578125" style="23" bestFit="1" customWidth="1"/>
    <col min="23" max="23" width="13.42578125" style="23" hidden="1" customWidth="1"/>
    <col min="24" max="24" width="15.140625" style="23" customWidth="1"/>
    <col min="25" max="25" width="17.7109375" style="23" customWidth="1"/>
    <col min="26" max="26" width="13.140625" style="23" bestFit="1" customWidth="1"/>
    <col min="27" max="16384" width="9.140625" style="23"/>
  </cols>
  <sheetData>
    <row r="2" spans="2:26">
      <c r="Q2" s="23">
        <v>2023</v>
      </c>
    </row>
    <row r="3" spans="2:26" ht="51">
      <c r="B3" s="24" t="s">
        <v>61</v>
      </c>
      <c r="C3" s="25" t="s">
        <v>11</v>
      </c>
      <c r="D3" s="24" t="s">
        <v>8</v>
      </c>
      <c r="E3" s="26" t="s">
        <v>59</v>
      </c>
      <c r="F3" s="27" t="s">
        <v>58</v>
      </c>
      <c r="G3" s="27" t="s">
        <v>77</v>
      </c>
      <c r="H3" s="28" t="s">
        <v>87</v>
      </c>
      <c r="I3" s="28" t="s">
        <v>60</v>
      </c>
      <c r="J3" s="29" t="s">
        <v>0</v>
      </c>
      <c r="K3" s="29" t="s">
        <v>1</v>
      </c>
      <c r="L3" s="29" t="s">
        <v>2</v>
      </c>
      <c r="M3" s="29" t="s">
        <v>6</v>
      </c>
      <c r="N3" s="29" t="s">
        <v>7</v>
      </c>
      <c r="O3" s="47" t="s">
        <v>64</v>
      </c>
      <c r="P3" s="48" t="s">
        <v>65</v>
      </c>
      <c r="Q3" s="49" t="s">
        <v>66</v>
      </c>
      <c r="R3" s="49" t="s">
        <v>67</v>
      </c>
      <c r="S3" s="49" t="s">
        <v>68</v>
      </c>
      <c r="T3" s="49" t="s">
        <v>69</v>
      </c>
      <c r="U3" s="49" t="s">
        <v>76</v>
      </c>
      <c r="V3" s="49" t="s">
        <v>70</v>
      </c>
      <c r="W3" s="49" t="s">
        <v>71</v>
      </c>
      <c r="X3" s="49" t="s">
        <v>72</v>
      </c>
      <c r="Y3" s="49" t="s">
        <v>73</v>
      </c>
      <c r="Z3" s="49" t="s">
        <v>74</v>
      </c>
    </row>
    <row r="4" spans="2:26" s="34" customFormat="1" ht="25.5">
      <c r="B4" s="30">
        <v>1</v>
      </c>
      <c r="C4" s="31" t="s">
        <v>16</v>
      </c>
      <c r="D4" s="30" t="s">
        <v>17</v>
      </c>
      <c r="E4" s="30">
        <v>294</v>
      </c>
      <c r="F4" s="32">
        <v>588</v>
      </c>
      <c r="G4" s="32">
        <f>F4*10.764</f>
        <v>6329.232</v>
      </c>
      <c r="H4" s="33">
        <v>6.6</v>
      </c>
      <c r="I4" s="33">
        <v>2</v>
      </c>
      <c r="J4" s="31" t="s">
        <v>3</v>
      </c>
      <c r="K4" s="31" t="s">
        <v>4</v>
      </c>
      <c r="L4" s="31" t="s">
        <v>5</v>
      </c>
      <c r="M4" s="31" t="s">
        <v>10</v>
      </c>
      <c r="N4" s="31" t="s">
        <v>9</v>
      </c>
      <c r="O4" s="50">
        <v>2000</v>
      </c>
      <c r="P4" s="51" t="s">
        <v>75</v>
      </c>
      <c r="Q4" s="52">
        <f t="shared" ref="Q4:Q18" si="0">$Q$2-O4</f>
        <v>23</v>
      </c>
      <c r="R4" s="52">
        <v>60</v>
      </c>
      <c r="S4" s="53">
        <v>0.05</v>
      </c>
      <c r="T4" s="54">
        <f>(1-S4)*Q4/R4</f>
        <v>0.36416666666666664</v>
      </c>
      <c r="U4" s="55">
        <v>1500</v>
      </c>
      <c r="V4" s="55">
        <f>U4*G4</f>
        <v>9493848</v>
      </c>
      <c r="W4" s="52">
        <f>V4*T4</f>
        <v>3457342.9799999995</v>
      </c>
      <c r="X4" s="52">
        <f>V4-W4</f>
        <v>6036505.0200000005</v>
      </c>
      <c r="Y4" s="56">
        <v>9144</v>
      </c>
      <c r="Z4" s="52">
        <v>13627303.199999999</v>
      </c>
    </row>
    <row r="5" spans="2:26" s="34" customFormat="1" ht="25.5">
      <c r="B5" s="30">
        <f>B4+1</f>
        <v>2</v>
      </c>
      <c r="C5" s="31" t="s">
        <v>18</v>
      </c>
      <c r="D5" s="30" t="s">
        <v>17</v>
      </c>
      <c r="E5" s="32">
        <v>294</v>
      </c>
      <c r="F5" s="32">
        <v>588</v>
      </c>
      <c r="G5" s="32">
        <f t="shared" ref="G5:G18" si="1">F5*10.764</f>
        <v>6329.232</v>
      </c>
      <c r="H5" s="33">
        <v>6.6</v>
      </c>
      <c r="I5" s="33">
        <v>2</v>
      </c>
      <c r="J5" s="31" t="s">
        <v>3</v>
      </c>
      <c r="K5" s="31" t="s">
        <v>4</v>
      </c>
      <c r="L5" s="31" t="s">
        <v>5</v>
      </c>
      <c r="M5" s="31" t="s">
        <v>10</v>
      </c>
      <c r="N5" s="31" t="s">
        <v>9</v>
      </c>
      <c r="O5" s="50">
        <v>2000</v>
      </c>
      <c r="P5" s="51" t="s">
        <v>75</v>
      </c>
      <c r="Q5" s="52">
        <f t="shared" si="0"/>
        <v>23</v>
      </c>
      <c r="R5" s="52">
        <v>60</v>
      </c>
      <c r="S5" s="53">
        <v>0.05</v>
      </c>
      <c r="T5" s="54">
        <f t="shared" ref="T5:T18" si="2">(1-S5)*Q5/R5</f>
        <v>0.36416666666666664</v>
      </c>
      <c r="U5" s="55">
        <v>1500</v>
      </c>
      <c r="V5" s="55">
        <f t="shared" ref="V5:V18" si="3">U5*G5</f>
        <v>9493848</v>
      </c>
      <c r="W5" s="52">
        <f t="shared" ref="W5:W18" si="4">V5*T5</f>
        <v>3457342.9799999995</v>
      </c>
      <c r="X5" s="52">
        <f t="shared" ref="X5:X18" si="5">V5-W5</f>
        <v>6036505.0200000005</v>
      </c>
      <c r="Y5" s="35"/>
      <c r="Z5" s="35"/>
    </row>
    <row r="6" spans="2:26" s="34" customFormat="1" ht="25.5">
      <c r="B6" s="30">
        <f>B5+1</f>
        <v>3</v>
      </c>
      <c r="C6" s="31" t="s">
        <v>19</v>
      </c>
      <c r="D6" s="30" t="s">
        <v>17</v>
      </c>
      <c r="E6" s="32">
        <v>294</v>
      </c>
      <c r="F6" s="32">
        <v>588</v>
      </c>
      <c r="G6" s="32">
        <f t="shared" si="1"/>
        <v>6329.232</v>
      </c>
      <c r="H6" s="33">
        <v>6.6</v>
      </c>
      <c r="I6" s="33">
        <v>2</v>
      </c>
      <c r="J6" s="31" t="s">
        <v>3</v>
      </c>
      <c r="K6" s="31" t="s">
        <v>4</v>
      </c>
      <c r="L6" s="31" t="s">
        <v>5</v>
      </c>
      <c r="M6" s="31" t="s">
        <v>10</v>
      </c>
      <c r="N6" s="31" t="s">
        <v>9</v>
      </c>
      <c r="O6" s="50">
        <v>2000</v>
      </c>
      <c r="P6" s="51" t="s">
        <v>75</v>
      </c>
      <c r="Q6" s="52">
        <f t="shared" si="0"/>
        <v>23</v>
      </c>
      <c r="R6" s="52">
        <v>60</v>
      </c>
      <c r="S6" s="53">
        <v>0.05</v>
      </c>
      <c r="T6" s="54">
        <f t="shared" si="2"/>
        <v>0.36416666666666664</v>
      </c>
      <c r="U6" s="55">
        <v>1500</v>
      </c>
      <c r="V6" s="55">
        <f t="shared" si="3"/>
        <v>9493848</v>
      </c>
      <c r="W6" s="52">
        <f t="shared" si="4"/>
        <v>3457342.9799999995</v>
      </c>
      <c r="X6" s="52">
        <f t="shared" si="5"/>
        <v>6036505.0200000005</v>
      </c>
      <c r="Y6" s="35"/>
      <c r="Z6" s="35"/>
    </row>
    <row r="7" spans="2:26" s="34" customFormat="1" ht="25.5">
      <c r="B7" s="30">
        <f t="shared" ref="B7:B10" si="6">B6+1</f>
        <v>4</v>
      </c>
      <c r="C7" s="31" t="s">
        <v>20</v>
      </c>
      <c r="D7" s="30" t="s">
        <v>17</v>
      </c>
      <c r="E7" s="32">
        <v>294</v>
      </c>
      <c r="F7" s="32">
        <v>588</v>
      </c>
      <c r="G7" s="32">
        <f t="shared" si="1"/>
        <v>6329.232</v>
      </c>
      <c r="H7" s="33">
        <v>6.6</v>
      </c>
      <c r="I7" s="33">
        <v>2</v>
      </c>
      <c r="J7" s="31" t="s">
        <v>3</v>
      </c>
      <c r="K7" s="31" t="s">
        <v>4</v>
      </c>
      <c r="L7" s="31" t="s">
        <v>5</v>
      </c>
      <c r="M7" s="31" t="s">
        <v>10</v>
      </c>
      <c r="N7" s="31" t="s">
        <v>9</v>
      </c>
      <c r="O7" s="50">
        <v>2000</v>
      </c>
      <c r="P7" s="51" t="s">
        <v>75</v>
      </c>
      <c r="Q7" s="52">
        <f t="shared" si="0"/>
        <v>23</v>
      </c>
      <c r="R7" s="52">
        <v>60</v>
      </c>
      <c r="S7" s="53">
        <v>0.05</v>
      </c>
      <c r="T7" s="54">
        <f t="shared" si="2"/>
        <v>0.36416666666666664</v>
      </c>
      <c r="U7" s="55">
        <v>1500</v>
      </c>
      <c r="V7" s="55">
        <f t="shared" si="3"/>
        <v>9493848</v>
      </c>
      <c r="W7" s="52">
        <f t="shared" si="4"/>
        <v>3457342.9799999995</v>
      </c>
      <c r="X7" s="52">
        <f t="shared" si="5"/>
        <v>6036505.0200000005</v>
      </c>
      <c r="Y7" s="35"/>
      <c r="Z7" s="35"/>
    </row>
    <row r="8" spans="2:26" s="34" customFormat="1" ht="25.5">
      <c r="B8" s="30">
        <f t="shared" si="6"/>
        <v>5</v>
      </c>
      <c r="C8" s="31" t="s">
        <v>21</v>
      </c>
      <c r="D8" s="30" t="s">
        <v>22</v>
      </c>
      <c r="E8" s="32">
        <v>250</v>
      </c>
      <c r="F8" s="32">
        <v>750</v>
      </c>
      <c r="G8" s="32">
        <f t="shared" si="1"/>
        <v>8072.9999999999991</v>
      </c>
      <c r="H8" s="33">
        <v>9.6</v>
      </c>
      <c r="I8" s="33">
        <v>3</v>
      </c>
      <c r="J8" s="31" t="s">
        <v>3</v>
      </c>
      <c r="K8" s="31" t="s">
        <v>4</v>
      </c>
      <c r="L8" s="31" t="s">
        <v>5</v>
      </c>
      <c r="M8" s="31" t="s">
        <v>10</v>
      </c>
      <c r="N8" s="31" t="s">
        <v>9</v>
      </c>
      <c r="O8" s="50">
        <v>2000</v>
      </c>
      <c r="P8" s="51" t="s">
        <v>75</v>
      </c>
      <c r="Q8" s="52">
        <f t="shared" si="0"/>
        <v>23</v>
      </c>
      <c r="R8" s="52">
        <v>60</v>
      </c>
      <c r="S8" s="53">
        <v>0.05</v>
      </c>
      <c r="T8" s="54">
        <f t="shared" si="2"/>
        <v>0.36416666666666664</v>
      </c>
      <c r="U8" s="55">
        <v>1500</v>
      </c>
      <c r="V8" s="55">
        <f t="shared" si="3"/>
        <v>12109499.999999998</v>
      </c>
      <c r="W8" s="52">
        <f t="shared" si="4"/>
        <v>4409876.2499999991</v>
      </c>
      <c r="X8" s="52">
        <f t="shared" si="5"/>
        <v>7699623.7499999991</v>
      </c>
      <c r="Y8" s="35"/>
      <c r="Z8" s="35"/>
    </row>
    <row r="9" spans="2:26" s="34" customFormat="1" ht="25.5">
      <c r="B9" s="30">
        <f t="shared" si="6"/>
        <v>6</v>
      </c>
      <c r="C9" s="31" t="s">
        <v>23</v>
      </c>
      <c r="D9" s="30" t="s">
        <v>22</v>
      </c>
      <c r="E9" s="32">
        <v>250</v>
      </c>
      <c r="F9" s="32">
        <v>750</v>
      </c>
      <c r="G9" s="32">
        <f t="shared" si="1"/>
        <v>8072.9999999999991</v>
      </c>
      <c r="H9" s="33">
        <v>9.6</v>
      </c>
      <c r="I9" s="33">
        <v>3</v>
      </c>
      <c r="J9" s="31" t="s">
        <v>3</v>
      </c>
      <c r="K9" s="31" t="s">
        <v>4</v>
      </c>
      <c r="L9" s="31" t="s">
        <v>5</v>
      </c>
      <c r="M9" s="31" t="s">
        <v>10</v>
      </c>
      <c r="N9" s="31" t="s">
        <v>9</v>
      </c>
      <c r="O9" s="50">
        <v>2000</v>
      </c>
      <c r="P9" s="51" t="s">
        <v>75</v>
      </c>
      <c r="Q9" s="52">
        <f t="shared" si="0"/>
        <v>23</v>
      </c>
      <c r="R9" s="52">
        <v>60</v>
      </c>
      <c r="S9" s="53">
        <v>0.05</v>
      </c>
      <c r="T9" s="54">
        <f t="shared" si="2"/>
        <v>0.36416666666666664</v>
      </c>
      <c r="U9" s="55">
        <v>1500</v>
      </c>
      <c r="V9" s="55">
        <f t="shared" si="3"/>
        <v>12109499.999999998</v>
      </c>
      <c r="W9" s="52">
        <f t="shared" si="4"/>
        <v>4409876.2499999991</v>
      </c>
      <c r="X9" s="52">
        <f t="shared" si="5"/>
        <v>7699623.7499999991</v>
      </c>
      <c r="Y9" s="35"/>
      <c r="Z9" s="35"/>
    </row>
    <row r="10" spans="2:26" s="34" customFormat="1" ht="25.5">
      <c r="B10" s="30">
        <f t="shared" si="6"/>
        <v>7</v>
      </c>
      <c r="C10" s="31" t="s">
        <v>24</v>
      </c>
      <c r="D10" s="30" t="s">
        <v>22</v>
      </c>
      <c r="E10" s="32">
        <v>250</v>
      </c>
      <c r="F10" s="32">
        <v>750</v>
      </c>
      <c r="G10" s="32">
        <f t="shared" si="1"/>
        <v>8072.9999999999991</v>
      </c>
      <c r="H10" s="33">
        <v>9.6</v>
      </c>
      <c r="I10" s="33">
        <v>3</v>
      </c>
      <c r="J10" s="31" t="s">
        <v>3</v>
      </c>
      <c r="K10" s="31" t="s">
        <v>4</v>
      </c>
      <c r="L10" s="31" t="s">
        <v>5</v>
      </c>
      <c r="M10" s="31" t="s">
        <v>10</v>
      </c>
      <c r="N10" s="31" t="s">
        <v>9</v>
      </c>
      <c r="O10" s="50">
        <v>2000</v>
      </c>
      <c r="P10" s="51" t="s">
        <v>75</v>
      </c>
      <c r="Q10" s="52">
        <f t="shared" si="0"/>
        <v>23</v>
      </c>
      <c r="R10" s="52">
        <v>60</v>
      </c>
      <c r="S10" s="53">
        <v>0.05</v>
      </c>
      <c r="T10" s="54">
        <f t="shared" si="2"/>
        <v>0.36416666666666664</v>
      </c>
      <c r="U10" s="55">
        <v>1500</v>
      </c>
      <c r="V10" s="55">
        <f t="shared" si="3"/>
        <v>12109499.999999998</v>
      </c>
      <c r="W10" s="52">
        <f t="shared" si="4"/>
        <v>4409876.2499999991</v>
      </c>
      <c r="X10" s="52">
        <f t="shared" si="5"/>
        <v>7699623.7499999991</v>
      </c>
      <c r="Y10" s="35"/>
      <c r="Z10" s="35"/>
    </row>
    <row r="11" spans="2:26" s="34" customFormat="1" ht="25.5">
      <c r="B11" s="30">
        <f t="shared" ref="B11:B18" si="7">B10+1</f>
        <v>8</v>
      </c>
      <c r="C11" s="31" t="s">
        <v>25</v>
      </c>
      <c r="D11" s="30" t="s">
        <v>22</v>
      </c>
      <c r="E11" s="32">
        <v>250</v>
      </c>
      <c r="F11" s="32">
        <v>750</v>
      </c>
      <c r="G11" s="32">
        <f t="shared" si="1"/>
        <v>8072.9999999999991</v>
      </c>
      <c r="H11" s="33">
        <v>9.6</v>
      </c>
      <c r="I11" s="33">
        <v>3</v>
      </c>
      <c r="J11" s="31" t="s">
        <v>3</v>
      </c>
      <c r="K11" s="31" t="s">
        <v>4</v>
      </c>
      <c r="L11" s="31" t="s">
        <v>5</v>
      </c>
      <c r="M11" s="31" t="s">
        <v>10</v>
      </c>
      <c r="N11" s="31" t="s">
        <v>9</v>
      </c>
      <c r="O11" s="50">
        <v>2000</v>
      </c>
      <c r="P11" s="51" t="s">
        <v>75</v>
      </c>
      <c r="Q11" s="52">
        <f t="shared" si="0"/>
        <v>23</v>
      </c>
      <c r="R11" s="52">
        <v>60</v>
      </c>
      <c r="S11" s="53">
        <v>0.05</v>
      </c>
      <c r="T11" s="54">
        <f t="shared" si="2"/>
        <v>0.36416666666666664</v>
      </c>
      <c r="U11" s="55">
        <v>1500</v>
      </c>
      <c r="V11" s="55">
        <f t="shared" si="3"/>
        <v>12109499.999999998</v>
      </c>
      <c r="W11" s="52">
        <f t="shared" si="4"/>
        <v>4409876.2499999991</v>
      </c>
      <c r="X11" s="52">
        <f t="shared" si="5"/>
        <v>7699623.7499999991</v>
      </c>
      <c r="Y11" s="35"/>
      <c r="Z11" s="35"/>
    </row>
    <row r="12" spans="2:26" s="34" customFormat="1" ht="25.5">
      <c r="B12" s="36">
        <f t="shared" si="7"/>
        <v>9</v>
      </c>
      <c r="C12" s="37" t="s">
        <v>26</v>
      </c>
      <c r="D12" s="36" t="s">
        <v>27</v>
      </c>
      <c r="E12" s="38">
        <v>336</v>
      </c>
      <c r="F12" s="38">
        <v>948</v>
      </c>
      <c r="G12" s="32">
        <f t="shared" si="1"/>
        <v>10204.271999999999</v>
      </c>
      <c r="H12" s="39">
        <v>9.6</v>
      </c>
      <c r="I12" s="39">
        <v>3</v>
      </c>
      <c r="J12" s="37" t="s">
        <v>3</v>
      </c>
      <c r="K12" s="37" t="s">
        <v>4</v>
      </c>
      <c r="L12" s="37" t="s">
        <v>5</v>
      </c>
      <c r="M12" s="37" t="s">
        <v>10</v>
      </c>
      <c r="N12" s="37" t="s">
        <v>9</v>
      </c>
      <c r="O12" s="50">
        <v>2000</v>
      </c>
      <c r="P12" s="51" t="s">
        <v>75</v>
      </c>
      <c r="Q12" s="52">
        <f t="shared" si="0"/>
        <v>23</v>
      </c>
      <c r="R12" s="52">
        <v>60</v>
      </c>
      <c r="S12" s="53">
        <v>0.05</v>
      </c>
      <c r="T12" s="54">
        <f t="shared" si="2"/>
        <v>0.36416666666666664</v>
      </c>
      <c r="U12" s="55">
        <v>1500</v>
      </c>
      <c r="V12" s="55">
        <f t="shared" si="3"/>
        <v>15306407.999999998</v>
      </c>
      <c r="W12" s="52">
        <f t="shared" si="4"/>
        <v>5574083.5799999991</v>
      </c>
      <c r="X12" s="52">
        <f t="shared" si="5"/>
        <v>9732324.4199999981</v>
      </c>
      <c r="Y12" s="35"/>
      <c r="Z12" s="35"/>
    </row>
    <row r="13" spans="2:26" s="34" customFormat="1" ht="25.5">
      <c r="B13" s="36">
        <f t="shared" si="7"/>
        <v>10</v>
      </c>
      <c r="C13" s="37" t="s">
        <v>28</v>
      </c>
      <c r="D13" s="36" t="s">
        <v>27</v>
      </c>
      <c r="E13" s="38">
        <v>336</v>
      </c>
      <c r="F13" s="38">
        <v>948</v>
      </c>
      <c r="G13" s="32">
        <f t="shared" si="1"/>
        <v>10204.271999999999</v>
      </c>
      <c r="H13" s="39">
        <v>9.6</v>
      </c>
      <c r="I13" s="39">
        <v>3</v>
      </c>
      <c r="J13" s="37" t="s">
        <v>3</v>
      </c>
      <c r="K13" s="37" t="s">
        <v>4</v>
      </c>
      <c r="L13" s="37" t="s">
        <v>5</v>
      </c>
      <c r="M13" s="37" t="s">
        <v>10</v>
      </c>
      <c r="N13" s="37" t="s">
        <v>9</v>
      </c>
      <c r="O13" s="50">
        <v>2000</v>
      </c>
      <c r="P13" s="51" t="s">
        <v>75</v>
      </c>
      <c r="Q13" s="52">
        <f t="shared" si="0"/>
        <v>23</v>
      </c>
      <c r="R13" s="52">
        <v>60</v>
      </c>
      <c r="S13" s="53">
        <v>0.05</v>
      </c>
      <c r="T13" s="54">
        <f t="shared" si="2"/>
        <v>0.36416666666666664</v>
      </c>
      <c r="U13" s="55">
        <v>1500</v>
      </c>
      <c r="V13" s="55">
        <f t="shared" si="3"/>
        <v>15306407.999999998</v>
      </c>
      <c r="W13" s="52">
        <f t="shared" si="4"/>
        <v>5574083.5799999991</v>
      </c>
      <c r="X13" s="52">
        <f t="shared" si="5"/>
        <v>9732324.4199999981</v>
      </c>
      <c r="Y13" s="35"/>
      <c r="Z13" s="35"/>
    </row>
    <row r="14" spans="2:26" s="34" customFormat="1" ht="25.5">
      <c r="B14" s="30">
        <f t="shared" si="7"/>
        <v>11</v>
      </c>
      <c r="C14" s="31" t="s">
        <v>12</v>
      </c>
      <c r="D14" s="30" t="s">
        <v>30</v>
      </c>
      <c r="E14" s="32">
        <v>1225</v>
      </c>
      <c r="F14" s="32">
        <v>2490</v>
      </c>
      <c r="G14" s="32">
        <f t="shared" si="1"/>
        <v>26802.359999999997</v>
      </c>
      <c r="H14" s="33">
        <v>6.6</v>
      </c>
      <c r="I14" s="33">
        <v>2</v>
      </c>
      <c r="J14" s="40" t="s">
        <v>29</v>
      </c>
      <c r="K14" s="40" t="s">
        <v>4</v>
      </c>
      <c r="L14" s="40" t="s">
        <v>5</v>
      </c>
      <c r="M14" s="40" t="s">
        <v>10</v>
      </c>
      <c r="N14" s="40" t="s">
        <v>9</v>
      </c>
      <c r="O14" s="50">
        <v>2000</v>
      </c>
      <c r="P14" s="51" t="s">
        <v>75</v>
      </c>
      <c r="Q14" s="52">
        <f t="shared" si="0"/>
        <v>23</v>
      </c>
      <c r="R14" s="52">
        <v>60</v>
      </c>
      <c r="S14" s="53">
        <v>0.05</v>
      </c>
      <c r="T14" s="54">
        <f t="shared" si="2"/>
        <v>0.36416666666666664</v>
      </c>
      <c r="U14" s="55">
        <v>1500</v>
      </c>
      <c r="V14" s="55">
        <f t="shared" si="3"/>
        <v>40203539.999999993</v>
      </c>
      <c r="W14" s="52">
        <f t="shared" si="4"/>
        <v>14640789.149999997</v>
      </c>
      <c r="X14" s="52">
        <f t="shared" si="5"/>
        <v>25562750.849999994</v>
      </c>
      <c r="Y14" s="35"/>
      <c r="Z14" s="35"/>
    </row>
    <row r="15" spans="2:26" s="34" customFormat="1" ht="25.5">
      <c r="B15" s="30">
        <f t="shared" si="7"/>
        <v>12</v>
      </c>
      <c r="C15" s="31" t="s">
        <v>32</v>
      </c>
      <c r="D15" s="30" t="s">
        <v>31</v>
      </c>
      <c r="E15" s="32">
        <v>24</v>
      </c>
      <c r="F15" s="32">
        <v>24</v>
      </c>
      <c r="G15" s="32">
        <f t="shared" si="1"/>
        <v>258.33600000000001</v>
      </c>
      <c r="H15" s="30">
        <v>5.0999999999999996</v>
      </c>
      <c r="I15" s="30">
        <v>1</v>
      </c>
      <c r="J15" s="40" t="s">
        <v>3</v>
      </c>
      <c r="K15" s="40" t="s">
        <v>4</v>
      </c>
      <c r="L15" s="40" t="s">
        <v>5</v>
      </c>
      <c r="M15" s="40" t="s">
        <v>13</v>
      </c>
      <c r="N15" s="40" t="s">
        <v>9</v>
      </c>
      <c r="O15" s="50">
        <v>2000</v>
      </c>
      <c r="P15" s="51" t="s">
        <v>75</v>
      </c>
      <c r="Q15" s="52">
        <f t="shared" si="0"/>
        <v>23</v>
      </c>
      <c r="R15" s="52">
        <v>60</v>
      </c>
      <c r="S15" s="53">
        <v>0.05</v>
      </c>
      <c r="T15" s="54">
        <f t="shared" si="2"/>
        <v>0.36416666666666664</v>
      </c>
      <c r="U15" s="55">
        <v>1300</v>
      </c>
      <c r="V15" s="55">
        <f t="shared" si="3"/>
        <v>335836.8</v>
      </c>
      <c r="W15" s="52">
        <f t="shared" si="4"/>
        <v>122300.56799999998</v>
      </c>
      <c r="X15" s="52">
        <f t="shared" si="5"/>
        <v>213536.23200000002</v>
      </c>
      <c r="Y15" s="35"/>
      <c r="Z15" s="35"/>
    </row>
    <row r="16" spans="2:26" s="34" customFormat="1" ht="25.5">
      <c r="B16" s="30">
        <f t="shared" si="7"/>
        <v>13</v>
      </c>
      <c r="C16" s="31" t="s">
        <v>33</v>
      </c>
      <c r="D16" s="30" t="s">
        <v>34</v>
      </c>
      <c r="E16" s="32">
        <v>61</v>
      </c>
      <c r="F16" s="32">
        <v>61</v>
      </c>
      <c r="G16" s="32">
        <f t="shared" si="1"/>
        <v>656.60399999999993</v>
      </c>
      <c r="H16" s="30">
        <v>5.0999999999999996</v>
      </c>
      <c r="I16" s="30">
        <v>1</v>
      </c>
      <c r="J16" s="40" t="s">
        <v>3</v>
      </c>
      <c r="K16" s="40" t="s">
        <v>4</v>
      </c>
      <c r="L16" s="40" t="s">
        <v>5</v>
      </c>
      <c r="M16" s="40" t="s">
        <v>13</v>
      </c>
      <c r="N16" s="40" t="s">
        <v>9</v>
      </c>
      <c r="O16" s="50">
        <v>2000</v>
      </c>
      <c r="P16" s="51" t="s">
        <v>75</v>
      </c>
      <c r="Q16" s="52">
        <f t="shared" si="0"/>
        <v>23</v>
      </c>
      <c r="R16" s="52">
        <v>60</v>
      </c>
      <c r="S16" s="53">
        <v>0.05</v>
      </c>
      <c r="T16" s="54">
        <f t="shared" si="2"/>
        <v>0.36416666666666664</v>
      </c>
      <c r="U16" s="55">
        <v>1300</v>
      </c>
      <c r="V16" s="55">
        <f t="shared" si="3"/>
        <v>853585.2</v>
      </c>
      <c r="W16" s="52">
        <f t="shared" si="4"/>
        <v>310847.27699999994</v>
      </c>
      <c r="X16" s="52">
        <f t="shared" si="5"/>
        <v>542737.92299999995</v>
      </c>
      <c r="Y16" s="35"/>
      <c r="Z16" s="35"/>
    </row>
    <row r="17" spans="2:26" s="34" customFormat="1" ht="25.5">
      <c r="B17" s="30">
        <f t="shared" si="7"/>
        <v>14</v>
      </c>
      <c r="C17" s="31" t="s">
        <v>62</v>
      </c>
      <c r="D17" s="30"/>
      <c r="E17" s="32"/>
      <c r="F17" s="32">
        <v>20</v>
      </c>
      <c r="G17" s="32">
        <f t="shared" si="1"/>
        <v>215.27999999999997</v>
      </c>
      <c r="H17" s="30">
        <v>3.5</v>
      </c>
      <c r="I17" s="30">
        <v>1</v>
      </c>
      <c r="J17" s="40" t="s">
        <v>3</v>
      </c>
      <c r="K17" s="40" t="s">
        <v>4</v>
      </c>
      <c r="L17" s="40" t="s">
        <v>5</v>
      </c>
      <c r="M17" s="40" t="s">
        <v>13</v>
      </c>
      <c r="N17" s="40" t="s">
        <v>9</v>
      </c>
      <c r="O17" s="50">
        <v>2000</v>
      </c>
      <c r="P17" s="51" t="s">
        <v>75</v>
      </c>
      <c r="Q17" s="52">
        <f t="shared" si="0"/>
        <v>23</v>
      </c>
      <c r="R17" s="52">
        <v>60</v>
      </c>
      <c r="S17" s="53">
        <v>0.05</v>
      </c>
      <c r="T17" s="54">
        <f t="shared" si="2"/>
        <v>0.36416666666666664</v>
      </c>
      <c r="U17" s="55">
        <v>1300</v>
      </c>
      <c r="V17" s="55">
        <f t="shared" si="3"/>
        <v>279863.99999999994</v>
      </c>
      <c r="W17" s="52">
        <f t="shared" si="4"/>
        <v>101917.13999999997</v>
      </c>
      <c r="X17" s="52">
        <f t="shared" si="5"/>
        <v>177946.86</v>
      </c>
      <c r="Y17" s="35"/>
      <c r="Z17" s="35"/>
    </row>
    <row r="18" spans="2:26" s="34" customFormat="1" ht="25.5">
      <c r="B18" s="30">
        <f t="shared" si="7"/>
        <v>15</v>
      </c>
      <c r="C18" s="31" t="s">
        <v>63</v>
      </c>
      <c r="D18" s="30"/>
      <c r="E18" s="32"/>
      <c r="F18" s="32">
        <v>20</v>
      </c>
      <c r="G18" s="32">
        <f t="shared" si="1"/>
        <v>215.27999999999997</v>
      </c>
      <c r="H18" s="30">
        <v>3.5</v>
      </c>
      <c r="I18" s="30">
        <v>1</v>
      </c>
      <c r="J18" s="40" t="s">
        <v>3</v>
      </c>
      <c r="K18" s="40" t="s">
        <v>4</v>
      </c>
      <c r="L18" s="40" t="s">
        <v>5</v>
      </c>
      <c r="M18" s="40" t="s">
        <v>13</v>
      </c>
      <c r="N18" s="40" t="s">
        <v>9</v>
      </c>
      <c r="O18" s="50">
        <v>2000</v>
      </c>
      <c r="P18" s="51" t="s">
        <v>75</v>
      </c>
      <c r="Q18" s="52">
        <f t="shared" si="0"/>
        <v>23</v>
      </c>
      <c r="R18" s="52">
        <v>60</v>
      </c>
      <c r="S18" s="53">
        <v>0.05</v>
      </c>
      <c r="T18" s="54">
        <f t="shared" si="2"/>
        <v>0.36416666666666664</v>
      </c>
      <c r="U18" s="55">
        <v>1300</v>
      </c>
      <c r="V18" s="55">
        <f t="shared" si="3"/>
        <v>279863.99999999994</v>
      </c>
      <c r="W18" s="52">
        <f t="shared" si="4"/>
        <v>101917.13999999997</v>
      </c>
      <c r="X18" s="52">
        <f t="shared" si="5"/>
        <v>177946.86</v>
      </c>
      <c r="Y18" s="35"/>
      <c r="Z18" s="35"/>
    </row>
    <row r="19" spans="2:26">
      <c r="B19" s="41"/>
      <c r="C19" s="42"/>
      <c r="D19" s="41"/>
      <c r="E19" s="43"/>
      <c r="F19" s="43">
        <f>SUM(F4:F18)</f>
        <v>9863</v>
      </c>
      <c r="G19" s="43">
        <f>SUM(G4:G18)</f>
        <v>106165.33199999999</v>
      </c>
      <c r="H19" s="44"/>
      <c r="I19" s="44"/>
      <c r="J19" s="42"/>
      <c r="K19" s="42"/>
      <c r="L19" s="42"/>
      <c r="M19" s="42"/>
      <c r="N19" s="42"/>
      <c r="O19" s="45"/>
      <c r="P19" s="45"/>
      <c r="Q19" s="45"/>
      <c r="R19" s="45"/>
      <c r="S19" s="45"/>
      <c r="T19" s="45"/>
      <c r="U19" s="45"/>
      <c r="V19" s="57">
        <f>SUM(V4:V18)</f>
        <v>158978898</v>
      </c>
      <c r="W19" s="57">
        <f t="shared" ref="W19:X19" si="8">SUM(W4:W18)</f>
        <v>57894815.355000004</v>
      </c>
      <c r="X19" s="57">
        <f t="shared" si="8"/>
        <v>101084082.64499998</v>
      </c>
      <c r="Y19" s="45"/>
      <c r="Z19" s="45"/>
    </row>
    <row r="20" spans="2:26">
      <c r="C20" s="20" t="s">
        <v>14</v>
      </c>
      <c r="F20" s="21">
        <f>F19*10.764</f>
        <v>106165.33199999999</v>
      </c>
    </row>
    <row r="21" spans="2:26">
      <c r="C21" s="46"/>
      <c r="D21" s="58" t="s">
        <v>15</v>
      </c>
      <c r="E21" s="59"/>
      <c r="F21" s="59"/>
      <c r="G21" s="59"/>
      <c r="H21" s="59"/>
      <c r="I21" s="59"/>
      <c r="J21" s="59"/>
      <c r="K21" s="60"/>
    </row>
    <row r="23" spans="2:26">
      <c r="G23" s="61">
        <f>G19/3</f>
        <v>35388.443999999996</v>
      </c>
    </row>
    <row r="24" spans="2:26">
      <c r="G24" s="21">
        <f>35388*3</f>
        <v>106164</v>
      </c>
    </row>
  </sheetData>
  <mergeCells count="1">
    <mergeCell ref="D21:K21"/>
  </mergeCells>
  <printOptions horizontalCentered="1"/>
  <pageMargins left="0.2" right="0.2" top="0.4" bottom="0.4" header="0.1" footer="0.1"/>
  <pageSetup paperSize="9" orientation="landscape" r:id="rId1"/>
  <headerFooter>
    <oddHeader>&amp;C&amp;"Tahoma,Regular"&amp;10&amp;A</oddHeader>
    <oddFooter>&amp;C&amp;"Tahoma,Regular"&amp;10Page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6"/>
  <sheetViews>
    <sheetView tabSelected="1" topLeftCell="B1" zoomScaleNormal="100" workbookViewId="0">
      <selection activeCell="E34" sqref="E34"/>
    </sheetView>
  </sheetViews>
  <sheetFormatPr defaultRowHeight="15"/>
  <cols>
    <col min="1" max="1" width="9.140625" style="1"/>
    <col min="2" max="2" width="10" style="5" bestFit="1" customWidth="1"/>
    <col min="3" max="3" width="11.28515625" style="3" bestFit="1" customWidth="1"/>
    <col min="4" max="4" width="10" style="5" bestFit="1" customWidth="1"/>
    <col min="5" max="5" width="15.28515625" style="3" bestFit="1" customWidth="1"/>
    <col min="6" max="6" width="10.42578125" style="1" bestFit="1" customWidth="1"/>
    <col min="7" max="8" width="9.140625" style="1"/>
    <col min="9" max="9" width="14.42578125" style="1" customWidth="1"/>
    <col min="10" max="11" width="9.140625" style="1"/>
    <col min="12" max="12" width="14.28515625" style="1" bestFit="1" customWidth="1"/>
    <col min="13" max="13" width="13.42578125" style="1" bestFit="1" customWidth="1"/>
    <col min="14" max="14" width="9.28515625" style="1" customWidth="1"/>
    <col min="15" max="15" width="9.7109375" style="1" bestFit="1" customWidth="1"/>
    <col min="16" max="16" width="10.7109375" style="16" bestFit="1" customWidth="1"/>
    <col min="17" max="18" width="9.140625" style="1"/>
    <col min="19" max="19" width="16.28515625" style="1" bestFit="1" customWidth="1"/>
    <col min="20" max="20" width="13.42578125" style="1" bestFit="1" customWidth="1"/>
    <col min="21" max="16384" width="9.140625" style="1"/>
  </cols>
  <sheetData>
    <row r="3" spans="2:20" s="8" customFormat="1" ht="30">
      <c r="B3" s="9" t="s">
        <v>35</v>
      </c>
      <c r="C3" s="10" t="s">
        <v>36</v>
      </c>
      <c r="D3" s="9" t="s">
        <v>35</v>
      </c>
      <c r="E3" s="10" t="s">
        <v>36</v>
      </c>
      <c r="P3" s="17"/>
      <c r="R3" s="69" t="s">
        <v>78</v>
      </c>
      <c r="S3" s="70">
        <f>N12*10^7</f>
        <v>67450000</v>
      </c>
    </row>
    <row r="4" spans="2:20">
      <c r="B4" s="6" t="s">
        <v>37</v>
      </c>
      <c r="C4" s="7">
        <v>0.48</v>
      </c>
      <c r="D4" s="6" t="s">
        <v>48</v>
      </c>
      <c r="E4" s="7">
        <v>0.38</v>
      </c>
      <c r="I4" s="1" t="s">
        <v>74</v>
      </c>
      <c r="L4" s="67" t="s">
        <v>80</v>
      </c>
      <c r="M4" s="63">
        <v>400</v>
      </c>
      <c r="N4" s="63">
        <v>6</v>
      </c>
      <c r="O4" s="63">
        <v>850</v>
      </c>
      <c r="P4" s="63">
        <f>O4*N4*M4</f>
        <v>2040000</v>
      </c>
      <c r="R4" s="67" t="s">
        <v>79</v>
      </c>
      <c r="S4" s="63">
        <f>'Shataku-2 Buildings'!X19</f>
        <v>101084082.64499998</v>
      </c>
    </row>
    <row r="5" spans="2:20">
      <c r="B5" s="6" t="s">
        <v>38</v>
      </c>
      <c r="C5" s="7">
        <v>0.72499999999999998</v>
      </c>
      <c r="D5" s="6" t="s">
        <v>49</v>
      </c>
      <c r="E5" s="7">
        <v>0.125</v>
      </c>
      <c r="I5" s="63">
        <v>134215425</v>
      </c>
      <c r="L5" s="67" t="s">
        <v>81</v>
      </c>
      <c r="M5" s="63">
        <f>710+238</f>
        <v>948</v>
      </c>
      <c r="N5" s="63"/>
      <c r="O5" s="63">
        <v>4775</v>
      </c>
      <c r="P5" s="63">
        <f>O5*M5</f>
        <v>4526700</v>
      </c>
      <c r="R5" s="67" t="s">
        <v>83</v>
      </c>
      <c r="S5" s="16">
        <v>10000000</v>
      </c>
      <c r="T5" s="63">
        <f>P7</f>
        <v>9746700</v>
      </c>
    </row>
    <row r="6" spans="2:20">
      <c r="B6" s="6" t="s">
        <v>39</v>
      </c>
      <c r="C6" s="7">
        <v>5.0000000000000001E-3</v>
      </c>
      <c r="D6" s="6" t="s">
        <v>50</v>
      </c>
      <c r="E6" s="7">
        <v>0.14499999999999999</v>
      </c>
      <c r="H6" s="1" t="s">
        <v>78</v>
      </c>
      <c r="I6" s="63">
        <v>60918471</v>
      </c>
      <c r="L6" s="67" t="s">
        <v>82</v>
      </c>
      <c r="M6" s="62">
        <f>D25</f>
        <v>6.3599999999999994</v>
      </c>
      <c r="N6" s="63"/>
      <c r="O6" s="63">
        <v>500000</v>
      </c>
      <c r="P6" s="63">
        <f>O6*M6</f>
        <v>3179999.9999999995</v>
      </c>
      <c r="R6" s="67" t="s">
        <v>53</v>
      </c>
      <c r="S6" s="70">
        <f>SUM(S3:S5)</f>
        <v>178534082.64499998</v>
      </c>
    </row>
    <row r="7" spans="2:20">
      <c r="B7" s="6" t="s">
        <v>40</v>
      </c>
      <c r="C7" s="7">
        <v>0.14499999999999999</v>
      </c>
      <c r="D7" s="6" t="s">
        <v>51</v>
      </c>
      <c r="E7" s="7">
        <v>0.09</v>
      </c>
      <c r="H7" s="1" t="s">
        <v>79</v>
      </c>
      <c r="I7" s="64">
        <f>I5-I6</f>
        <v>73296954</v>
      </c>
      <c r="J7" s="18"/>
      <c r="L7" s="67"/>
      <c r="M7" s="67"/>
      <c r="N7" s="67"/>
      <c r="O7" s="67"/>
      <c r="P7" s="70">
        <f>SUM(P4:P6)</f>
        <v>9746700</v>
      </c>
      <c r="S7" s="2">
        <v>17.850000000000001</v>
      </c>
    </row>
    <row r="8" spans="2:20">
      <c r="B8" s="6">
        <v>237</v>
      </c>
      <c r="C8" s="7">
        <v>0.28000000000000003</v>
      </c>
      <c r="D8" s="6" t="s">
        <v>42</v>
      </c>
      <c r="E8" s="7">
        <v>5.0000000000000001E-3</v>
      </c>
      <c r="H8" s="1" t="s">
        <v>53</v>
      </c>
      <c r="I8" s="65">
        <f>SUM(I6:I7)</f>
        <v>134215425</v>
      </c>
      <c r="S8" s="2">
        <f>S7*0.9</f>
        <v>16.065000000000001</v>
      </c>
    </row>
    <row r="9" spans="2:20">
      <c r="B9" s="6" t="s">
        <v>41</v>
      </c>
      <c r="C9" s="7">
        <v>5.0000000000000001E-3</v>
      </c>
      <c r="D9" s="6" t="s">
        <v>43</v>
      </c>
      <c r="E9" s="7">
        <v>5.0000000000000001E-3</v>
      </c>
      <c r="L9" s="67" t="s">
        <v>85</v>
      </c>
      <c r="M9" s="63" t="s">
        <v>86</v>
      </c>
      <c r="N9" s="67"/>
      <c r="S9" s="2">
        <f>S7*0.8</f>
        <v>14.280000000000001</v>
      </c>
    </row>
    <row r="10" spans="2:20">
      <c r="B10" s="6" t="s">
        <v>42</v>
      </c>
      <c r="C10" s="7">
        <v>0.16500000000000001</v>
      </c>
      <c r="D10" s="6" t="s">
        <v>44</v>
      </c>
      <c r="E10" s="7">
        <v>0.01</v>
      </c>
      <c r="L10" s="71">
        <v>0.77</v>
      </c>
      <c r="M10" s="62">
        <v>1.5</v>
      </c>
      <c r="N10" s="68">
        <f>M10*L10</f>
        <v>1.155</v>
      </c>
    </row>
    <row r="11" spans="2:20">
      <c r="B11" s="6" t="s">
        <v>43</v>
      </c>
      <c r="C11" s="7">
        <v>7.4999999999999997E-2</v>
      </c>
      <c r="D11" s="6" t="s">
        <v>45</v>
      </c>
      <c r="E11" s="7">
        <v>5.0000000000000001E-3</v>
      </c>
      <c r="L11" s="68">
        <f>D25-L10</f>
        <v>5.59</v>
      </c>
      <c r="M11" s="62">
        <v>1</v>
      </c>
      <c r="N11" s="68">
        <f>M11*L11</f>
        <v>5.59</v>
      </c>
    </row>
    <row r="12" spans="2:20">
      <c r="B12" s="6" t="s">
        <v>44</v>
      </c>
      <c r="C12" s="7">
        <v>0.24</v>
      </c>
      <c r="D12" s="6" t="s">
        <v>47</v>
      </c>
      <c r="E12" s="7">
        <v>1.4999999999999999E-2</v>
      </c>
      <c r="L12" s="72"/>
      <c r="M12" s="72" t="s">
        <v>53</v>
      </c>
      <c r="N12" s="73">
        <f>SUM(N10:N11)</f>
        <v>6.7450000000000001</v>
      </c>
    </row>
    <row r="13" spans="2:20">
      <c r="B13" s="6">
        <v>243</v>
      </c>
      <c r="C13" s="7">
        <v>0.19</v>
      </c>
      <c r="D13" s="6" t="s">
        <v>52</v>
      </c>
      <c r="E13" s="7">
        <v>0</v>
      </c>
    </row>
    <row r="14" spans="2:20">
      <c r="B14" s="6" t="s">
        <v>45</v>
      </c>
      <c r="C14" s="7">
        <v>0.105</v>
      </c>
      <c r="D14" s="6" t="s">
        <v>52</v>
      </c>
      <c r="E14" s="7">
        <v>0</v>
      </c>
    </row>
    <row r="15" spans="2:20">
      <c r="B15" s="6" t="s">
        <v>46</v>
      </c>
      <c r="C15" s="7">
        <v>1.4999999999999999E-2</v>
      </c>
      <c r="D15" s="6" t="s">
        <v>52</v>
      </c>
      <c r="E15" s="7">
        <v>0</v>
      </c>
      <c r="L15" s="64">
        <f>L11*4047</f>
        <v>22622.73</v>
      </c>
    </row>
    <row r="16" spans="2:20">
      <c r="B16" s="6" t="s">
        <v>47</v>
      </c>
      <c r="C16" s="7">
        <v>0.13</v>
      </c>
      <c r="D16" s="6" t="s">
        <v>52</v>
      </c>
      <c r="E16" s="7">
        <v>0</v>
      </c>
      <c r="K16" s="1">
        <v>70000</v>
      </c>
      <c r="L16" s="2">
        <f>K16*J17/10^7</f>
        <v>327.98500000000001</v>
      </c>
    </row>
    <row r="17" spans="2:16" s="8" customFormat="1">
      <c r="B17" s="11" t="s">
        <v>54</v>
      </c>
      <c r="C17" s="12">
        <f>SUM(C4:C16)</f>
        <v>2.56</v>
      </c>
      <c r="D17" s="11" t="s">
        <v>55</v>
      </c>
      <c r="E17" s="12">
        <f>SUM(E4:E16)</f>
        <v>0.78</v>
      </c>
      <c r="J17" s="1">
        <v>46855</v>
      </c>
      <c r="K17" s="1">
        <v>55000</v>
      </c>
      <c r="L17" s="2">
        <f>K17*J17/10^7</f>
        <v>257.70249999999999</v>
      </c>
      <c r="M17" s="2">
        <f>K18*J17/10^7</f>
        <v>304.5575</v>
      </c>
      <c r="P17" s="17"/>
    </row>
    <row r="18" spans="2:16">
      <c r="B18" s="11"/>
      <c r="C18" s="12"/>
      <c r="D18" s="11" t="s">
        <v>56</v>
      </c>
      <c r="E18" s="12">
        <f>SUM(C17:E17)</f>
        <v>3.34</v>
      </c>
      <c r="K18" s="1">
        <v>65000</v>
      </c>
    </row>
    <row r="21" spans="2:16">
      <c r="I21" s="67"/>
      <c r="J21" s="67" t="s">
        <v>84</v>
      </c>
      <c r="K21" s="67"/>
    </row>
    <row r="22" spans="2:16">
      <c r="C22" s="3" t="s">
        <v>57</v>
      </c>
      <c r="I22" s="67" t="s">
        <v>12</v>
      </c>
      <c r="J22" s="63">
        <v>3100</v>
      </c>
      <c r="K22" s="62">
        <f>J22/4047</f>
        <v>0.76599950580677045</v>
      </c>
    </row>
    <row r="23" spans="2:16">
      <c r="C23" s="15">
        <v>36480</v>
      </c>
      <c r="D23" s="13">
        <f>E18</f>
        <v>3.34</v>
      </c>
      <c r="E23" s="16">
        <f>2100000*D23</f>
        <v>7014000</v>
      </c>
      <c r="I23" s="67"/>
      <c r="J23" s="63">
        <v>22600</v>
      </c>
      <c r="K23" s="62">
        <f>J23/4047</f>
        <v>5.5843834939461328</v>
      </c>
      <c r="M23" s="1">
        <v>31727267</v>
      </c>
    </row>
    <row r="24" spans="2:16">
      <c r="C24" s="15">
        <v>40260</v>
      </c>
      <c r="D24" s="13">
        <v>3.02</v>
      </c>
      <c r="E24" s="16">
        <v>15100000</v>
      </c>
      <c r="I24" s="67"/>
      <c r="J24" s="67"/>
      <c r="K24" s="68">
        <f>SUM(K22:K23)</f>
        <v>6.3503829997529033</v>
      </c>
      <c r="M24" s="1">
        <v>279704038</v>
      </c>
    </row>
    <row r="25" spans="2:16">
      <c r="C25" s="4" t="s">
        <v>53</v>
      </c>
      <c r="D25" s="14">
        <f>SUM(D23:D24)</f>
        <v>6.3599999999999994</v>
      </c>
      <c r="E25" s="17">
        <f>SUM(E23:E24)</f>
        <v>22114000</v>
      </c>
      <c r="M25" s="16">
        <f>M24-M23</f>
        <v>247976771</v>
      </c>
    </row>
    <row r="26" spans="2:16">
      <c r="E26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"/>
  <sheetViews>
    <sheetView workbookViewId="0">
      <selection activeCell="D3" sqref="D3"/>
    </sheetView>
  </sheetViews>
  <sheetFormatPr defaultRowHeight="15"/>
  <cols>
    <col min="4" max="4" width="12.5703125" bestFit="1" customWidth="1"/>
    <col min="6" max="6" width="12.5703125" bestFit="1" customWidth="1"/>
  </cols>
  <sheetData>
    <row r="2" spans="4:6">
      <c r="D2">
        <v>131</v>
      </c>
      <c r="E2">
        <v>12600</v>
      </c>
      <c r="F2" s="66">
        <f>E2*D2</f>
        <v>1650600</v>
      </c>
    </row>
    <row r="3" spans="4:6">
      <c r="D3" s="66">
        <f>D2*10.764*4047</f>
        <v>5706609.9479999989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Shataku-2 Buildings</vt:lpstr>
      <vt:lpstr>Land</vt:lpstr>
      <vt:lpstr>Sheet2</vt:lpstr>
      <vt:lpstr>'Shataku-2 Buildings'!Print_Area</vt:lpstr>
      <vt:lpstr>'Shataku-2 Buildings'!Print_Titles</vt:lpstr>
    </vt:vector>
  </TitlesOfParts>
  <Company>MCPI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Adil Afaque</cp:lastModifiedBy>
  <cp:lastPrinted>2020-12-16T08:02:32Z</cp:lastPrinted>
  <dcterms:created xsi:type="dcterms:W3CDTF">2010-10-21T04:34:51Z</dcterms:created>
  <dcterms:modified xsi:type="dcterms:W3CDTF">2023-01-12T12:41:21Z</dcterms:modified>
</cp:coreProperties>
</file>