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n Progress Files\Abhishek Sharma\"/>
    </mc:Choice>
  </mc:AlternateContent>
  <bookViews>
    <workbookView showVerticalScroll="0" xWindow="0" yWindow="0" windowWidth="21000" windowHeight="9735"/>
  </bookViews>
  <sheets>
    <sheet name="Building" sheetId="1" r:id="rId1"/>
  </sheets>
  <definedNames>
    <definedName name="_xlnm.Print_Area" localSheetId="0">Building!$B$2:$S$11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P8" i="1"/>
  <c r="Q8" i="1"/>
  <c r="R8" i="1"/>
  <c r="S8" i="1"/>
  <c r="T8" i="1"/>
  <c r="U8" i="1"/>
  <c r="O8" i="1"/>
  <c r="U7" i="1" l="1"/>
  <c r="T7" i="1"/>
  <c r="F8" i="1"/>
  <c r="E8" i="1"/>
  <c r="M7" i="1"/>
  <c r="P7" i="1" s="1"/>
  <c r="O7" i="1"/>
  <c r="J7" i="1"/>
  <c r="F7" i="1"/>
  <c r="Q7" i="1" l="1"/>
  <c r="S7" i="1" s="1"/>
  <c r="T6" i="1"/>
  <c r="U6" i="1" s="1"/>
  <c r="T5" i="1"/>
  <c r="U5" i="1" s="1"/>
  <c r="E6" i="1"/>
  <c r="E5" i="1"/>
  <c r="F16" i="1" l="1"/>
  <c r="H15" i="1"/>
  <c r="I15" i="1" s="1"/>
  <c r="M6" i="1" l="1"/>
  <c r="J6" i="1"/>
  <c r="G6" i="1"/>
  <c r="G5" i="1"/>
  <c r="O6" i="1"/>
  <c r="F17" i="1" l="1"/>
  <c r="I18" i="1" s="1"/>
  <c r="P6" i="1"/>
  <c r="Q6" i="1" s="1"/>
  <c r="S6" i="1" s="1"/>
  <c r="L14" i="1"/>
  <c r="J26" i="1" l="1"/>
  <c r="O5" i="1" l="1"/>
  <c r="R16" i="1" l="1"/>
  <c r="R15" i="1"/>
  <c r="M5" i="1" l="1"/>
  <c r="J5" i="1" l="1"/>
  <c r="P5" i="1" s="1"/>
  <c r="Q5" i="1" l="1"/>
  <c r="S5" i="1" l="1"/>
  <c r="C16" i="1" s="1"/>
  <c r="C17" i="1" l="1"/>
  <c r="C19" i="1" l="1"/>
  <c r="C20" i="1"/>
</calcChain>
</file>

<file path=xl/sharedStrings.xml><?xml version="1.0" encoding="utf-8"?>
<sst xmlns="http://schemas.openxmlformats.org/spreadsheetml/2006/main" count="43" uniqueCount="41">
  <si>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</si>
  <si>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</si>
  <si>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</si>
  <si>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</si>
  <si>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</si>
  <si>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</si>
  <si>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</si>
  <si>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</si>
  <si>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</si>
  <si>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</si>
  <si>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</si>
  <si>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</si>
  <si>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</si>
  <si>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</si>
  <si>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</si>
  <si>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</si>
  <si>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</si>
  <si>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</si>
  <si>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TOTAL FMV</t>
  </si>
  <si>
    <t>ROUND OFF</t>
  </si>
  <si>
    <t>LAND</t>
  </si>
  <si>
    <t>BUILDING</t>
  </si>
  <si>
    <t>Land value</t>
  </si>
  <si>
    <t>Circle Rate</t>
  </si>
  <si>
    <r>
      <t xml:space="preserve">Area
</t>
    </r>
    <r>
      <rPr>
        <b/>
        <i/>
        <sz val="10"/>
        <rFont val="Calibri"/>
        <family val="2"/>
        <scheme val="minor"/>
      </rPr>
      <t>(in sq.ft)</t>
    </r>
  </si>
  <si>
    <r>
      <t>Height (</t>
    </r>
    <r>
      <rPr>
        <b/>
        <i/>
        <sz val="10"/>
        <rFont val="Calibri"/>
        <family val="2"/>
        <scheme val="minor"/>
      </rPr>
      <t>in ft.)</t>
    </r>
  </si>
  <si>
    <t>RCC structure</t>
  </si>
  <si>
    <t>S. No.</t>
  </si>
  <si>
    <r>
      <t xml:space="preserve">Area
</t>
    </r>
    <r>
      <rPr>
        <b/>
        <i/>
        <sz val="10"/>
        <rFont val="Calibri"/>
        <family val="2"/>
        <scheme val="minor"/>
      </rPr>
      <t>(in sq.mtr.)</t>
    </r>
  </si>
  <si>
    <t xml:space="preserve"> Ground  Floor</t>
  </si>
  <si>
    <t>First Floor</t>
  </si>
  <si>
    <t>BOUNDARY WALL</t>
  </si>
  <si>
    <t xml:space="preserve">CIRCLE RATE </t>
  </si>
  <si>
    <t>Land</t>
  </si>
  <si>
    <t>Building</t>
  </si>
  <si>
    <t>total</t>
  </si>
  <si>
    <r>
      <t>2.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</si>
  <si>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 xml:space="preserve">Guideline Rate </t>
  </si>
  <si>
    <t xml:space="preserve">Guideline Value </t>
  </si>
  <si>
    <t xml:space="preserve">Mumty </t>
  </si>
  <si>
    <r>
      <t xml:space="preserve">1. </t>
    </r>
    <r>
      <rPr>
        <i/>
        <sz val="10"/>
        <color theme="1"/>
        <rFont val="Calibri"/>
        <family val="2"/>
        <scheme val="minor"/>
      </rPr>
      <t>All the details pertaining to the building such as area, height etc has been taken from the Approved Map provided to 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</si>
</sst>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[$₹-4009]\ * #,##0_ ;_ [$₹-4009]\ * \-#,##0_ ;_ [$₹-4009]\ * &quot;-&quot;??_ ;_ @_ "/>
    <numFmt numFmtId="168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7" fontId="0" fillId="4" borderId="0" xfId="0" applyNumberFormat="1" applyFill="1"/>
    <xf numFmtId="0" fontId="9" fillId="5" borderId="0" xfId="0" applyFont="1" applyFill="1" applyAlignment="1">
      <alignment horizontal="center"/>
    </xf>
    <xf numFmtId="167" fontId="0" fillId="0" borderId="0" xfId="0" applyNumberFormat="1"/>
    <xf numFmtId="164" fontId="4" fillId="2" borderId="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/>
    </xf>
    <xf numFmtId="44" fontId="0" fillId="0" borderId="0" xfId="1" applyFont="1" applyAlignment="1">
      <alignment wrapText="1"/>
    </xf>
    <xf numFmtId="168" fontId="0" fillId="0" borderId="0" xfId="3" applyNumberFormat="1" applyFont="1"/>
    <xf numFmtId="0" fontId="2" fillId="6" borderId="0" xfId="0" applyFont="1" applyFill="1" applyAlignment="1">
      <alignment wrapText="1"/>
    </xf>
    <xf numFmtId="168" fontId="0" fillId="6" borderId="0" xfId="0" applyNumberFormat="1" applyFill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0" fillId="0" borderId="0" xfId="3" applyFont="1"/>
    <xf numFmtId="164" fontId="0" fillId="0" borderId="0" xfId="3" applyNumberFormat="1" applyFont="1"/>
    <xf numFmtId="166" fontId="0" fillId="0" borderId="0" xfId="2" applyNumberFormat="1" applyFont="1" applyAlignment="1">
      <alignment horizontal="center"/>
    </xf>
    <xf numFmtId="0" fontId="2" fillId="5" borderId="1" xfId="0" applyFont="1" applyFill="1" applyBorder="1" applyAlignment="1">
      <alignment wrapText="1"/>
    </xf>
    <xf numFmtId="167" fontId="0" fillId="4" borderId="1" xfId="0" applyNumberFormat="1" applyFill="1" applyBorder="1"/>
    <xf numFmtId="0" fontId="2" fillId="5" borderId="1" xfId="0" applyFont="1" applyFill="1" applyBorder="1"/>
    <xf numFmtId="167" fontId="2" fillId="4" borderId="1" xfId="0" applyNumberFormat="1" applyFont="1" applyFill="1" applyBorder="1"/>
    <xf numFmtId="166" fontId="2" fillId="4" borderId="1" xfId="1" applyNumberFormat="1" applyFont="1" applyFill="1" applyBorder="1"/>
    <xf numFmtId="164" fontId="0" fillId="0" borderId="0" xfId="3" applyNumberFormat="1" applyFont="1" applyAlignment="1"/>
    <xf numFmtId="9" fontId="0" fillId="0" borderId="0" xfId="2" applyFont="1"/>
    <xf numFmtId="0" fontId="2" fillId="0" borderId="1" xfId="0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168" fontId="0" fillId="0" borderId="1" xfId="3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1"/>
  <sheetViews>
    <sheetView tabSelected="1" topLeftCell="E1" zoomScaleNormal="100" zoomScaleSheetLayoutView="85" workbookViewId="0">
      <selection activeCell="O15" sqref="O15"/>
    </sheetView>
  </sheetViews>
  <sheetFormatPr defaultRowHeight="15" x14ac:dyDescent="0.25"/>
  <cols>
    <col min="2" max="2" width="12" customWidth="1"/>
    <col min="3" max="4" width="15.85546875" style="16" customWidth="1"/>
    <col min="5" max="5" width="11" style="16" customWidth="1"/>
    <col min="6" max="6" width="13.28515625" style="22" customWidth="1"/>
    <col min="7" max="7" width="8" customWidth="1"/>
    <col min="8" max="8" width="13.28515625" customWidth="1"/>
    <col min="9" max="10" width="10.42578125" customWidth="1"/>
    <col min="11" max="11" width="11.5703125" customWidth="1"/>
    <col min="12" max="12" width="7.7109375" customWidth="1"/>
    <col min="13" max="13" width="12.42578125" customWidth="1"/>
    <col min="14" max="14" width="11.5703125" customWidth="1"/>
    <col min="15" max="15" width="13.28515625" customWidth="1"/>
    <col min="16" max="16" width="12.42578125" customWidth="1"/>
    <col min="17" max="17" width="13.28515625" customWidth="1"/>
    <col min="18" max="18" width="14.28515625" customWidth="1"/>
    <col min="19" max="19" width="15.42578125" style="17" customWidth="1"/>
    <col min="20" max="20" width="17" customWidth="1"/>
    <col min="21" max="21" width="14.28515625" customWidth="1"/>
    <col min="22" max="22" width="14.28515625" bestFit="1" customWidth="1"/>
  </cols>
  <sheetData>
    <row r="3" spans="2:24" ht="21.75" customHeight="1" x14ac:dyDescent="0.25">
      <c r="B3" s="53" t="str">
        <f>PROPER("Guideline Value of the Property")</f>
        <v>Guideline Value Of The Property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2:24" s="14" customFormat="1" ht="60" x14ac:dyDescent="0.25">
      <c r="B4" s="12" t="s">
        <v>27</v>
      </c>
      <c r="C4" s="13" t="s">
        <v>0</v>
      </c>
      <c r="D4" s="13" t="s">
        <v>3</v>
      </c>
      <c r="E4" s="21" t="s">
        <v>28</v>
      </c>
      <c r="F4" s="21" t="s">
        <v>24</v>
      </c>
      <c r="G4" s="13" t="s">
        <v>25</v>
      </c>
      <c r="H4" s="13" t="s">
        <v>1</v>
      </c>
      <c r="I4" s="13" t="s">
        <v>2</v>
      </c>
      <c r="J4" s="13" t="s">
        <v>12</v>
      </c>
      <c r="K4" s="13" t="s">
        <v>13</v>
      </c>
      <c r="L4" s="13" t="s">
        <v>4</v>
      </c>
      <c r="M4" s="13" t="s">
        <v>6</v>
      </c>
      <c r="N4" s="13" t="s">
        <v>14</v>
      </c>
      <c r="O4" s="13" t="s">
        <v>10</v>
      </c>
      <c r="P4" s="13" t="s">
        <v>7</v>
      </c>
      <c r="Q4" s="13" t="s">
        <v>8</v>
      </c>
      <c r="R4" s="13" t="s">
        <v>11</v>
      </c>
      <c r="S4" s="13" t="s">
        <v>9</v>
      </c>
      <c r="T4" s="13" t="s">
        <v>37</v>
      </c>
      <c r="U4" s="13" t="s">
        <v>38</v>
      </c>
      <c r="V4" s="47"/>
      <c r="W4" s="47"/>
      <c r="X4" s="47"/>
    </row>
    <row r="5" spans="2:24" ht="28.5" customHeight="1" x14ac:dyDescent="0.25">
      <c r="B5" s="2">
        <v>1</v>
      </c>
      <c r="C5" s="15" t="s">
        <v>29</v>
      </c>
      <c r="D5" s="15" t="s">
        <v>26</v>
      </c>
      <c r="E5" s="44">
        <f>F5/10.7639</f>
        <v>161.00019509657281</v>
      </c>
      <c r="F5" s="44">
        <v>1732.99</v>
      </c>
      <c r="G5" s="9">
        <f>3.65*3.28</f>
        <v>11.972</v>
      </c>
      <c r="H5" s="2">
        <v>1989</v>
      </c>
      <c r="I5" s="2">
        <v>2022</v>
      </c>
      <c r="J5" s="2">
        <f>I5-H5</f>
        <v>33</v>
      </c>
      <c r="K5" s="2">
        <v>60</v>
      </c>
      <c r="L5" s="3">
        <v>0.1</v>
      </c>
      <c r="M5" s="5">
        <f>(1-L5)/K5</f>
        <v>1.5000000000000001E-2</v>
      </c>
      <c r="N5" s="6">
        <v>1400</v>
      </c>
      <c r="O5" s="6">
        <f>N5*F5</f>
        <v>2426186</v>
      </c>
      <c r="P5" s="6">
        <f>O5*M5*J5</f>
        <v>1200962.07</v>
      </c>
      <c r="Q5" s="6">
        <f t="shared" ref="Q5:Q6" si="0">MAX(O5-P5,0)</f>
        <v>1225223.93</v>
      </c>
      <c r="R5" s="10">
        <v>0</v>
      </c>
      <c r="S5" s="6">
        <f t="shared" ref="S5:S6" si="1">IF(Q5&gt;L5*O5,Q5*(1-R5),O5*L5)</f>
        <v>1225223.93</v>
      </c>
      <c r="T5" s="48">
        <f>12000*0.717</f>
        <v>8604</v>
      </c>
      <c r="U5" s="49">
        <f>T5*E5</f>
        <v>1385245.6786109125</v>
      </c>
      <c r="V5" s="1"/>
    </row>
    <row r="6" spans="2:24" ht="17.25" customHeight="1" x14ac:dyDescent="0.25">
      <c r="B6" s="2">
        <v>2</v>
      </c>
      <c r="C6" s="2" t="s">
        <v>30</v>
      </c>
      <c r="D6" s="2" t="s">
        <v>26</v>
      </c>
      <c r="E6" s="44">
        <f>F6/10.7639</f>
        <v>126.99857858211243</v>
      </c>
      <c r="F6" s="45">
        <v>1367</v>
      </c>
      <c r="G6" s="9">
        <f>3.65*3.28</f>
        <v>11.972</v>
      </c>
      <c r="H6" s="2">
        <v>2009</v>
      </c>
      <c r="I6" s="2">
        <v>2022</v>
      </c>
      <c r="J6" s="2">
        <f t="shared" ref="J6:J7" si="2">I6-H6</f>
        <v>13</v>
      </c>
      <c r="K6" s="2">
        <v>60</v>
      </c>
      <c r="L6" s="3">
        <v>0.1</v>
      </c>
      <c r="M6" s="5">
        <f t="shared" ref="M6" si="3">(1-L6)/K6</f>
        <v>1.5000000000000001E-2</v>
      </c>
      <c r="N6" s="6">
        <v>1400</v>
      </c>
      <c r="O6" s="6">
        <f t="shared" ref="O6" si="4">N6*F6</f>
        <v>1913800</v>
      </c>
      <c r="P6" s="6">
        <f t="shared" ref="P6" si="5">O6*M6*J6</f>
        <v>373191.00000000006</v>
      </c>
      <c r="Q6" s="6">
        <f t="shared" si="0"/>
        <v>1540609</v>
      </c>
      <c r="R6" s="10">
        <v>0</v>
      </c>
      <c r="S6" s="6">
        <f t="shared" si="1"/>
        <v>1540609</v>
      </c>
      <c r="T6" s="48">
        <f>12000*0.87</f>
        <v>10440</v>
      </c>
      <c r="U6" s="49">
        <f>T6*E6</f>
        <v>1325865.1603972537</v>
      </c>
      <c r="V6" s="1"/>
    </row>
    <row r="7" spans="2:24" ht="17.25" customHeight="1" x14ac:dyDescent="0.25">
      <c r="B7" s="2">
        <v>3</v>
      </c>
      <c r="C7" s="2" t="s">
        <v>39</v>
      </c>
      <c r="D7" s="2" t="s">
        <v>26</v>
      </c>
      <c r="E7" s="44">
        <v>5</v>
      </c>
      <c r="F7" s="45">
        <f>E7*10.7639</f>
        <v>53.819499999999998</v>
      </c>
      <c r="G7" s="9">
        <v>10</v>
      </c>
      <c r="H7" s="2">
        <v>2009</v>
      </c>
      <c r="I7" s="2">
        <v>2022</v>
      </c>
      <c r="J7" s="2">
        <f t="shared" si="2"/>
        <v>13</v>
      </c>
      <c r="K7" s="2">
        <v>60</v>
      </c>
      <c r="L7" s="3">
        <v>0.1</v>
      </c>
      <c r="M7" s="5">
        <f t="shared" ref="M7" si="6">(1-L7)/K7</f>
        <v>1.5000000000000001E-2</v>
      </c>
      <c r="N7" s="6">
        <v>1400</v>
      </c>
      <c r="O7" s="6">
        <f t="shared" ref="O7" si="7">N7*F7</f>
        <v>75347.3</v>
      </c>
      <c r="P7" s="6">
        <f t="shared" ref="P7" si="8">O7*M7*J7</f>
        <v>14692.723500000002</v>
      </c>
      <c r="Q7" s="6">
        <f t="shared" ref="Q7" si="9">MAX(O7-P7,0)</f>
        <v>60654.576500000003</v>
      </c>
      <c r="R7" s="10">
        <v>0</v>
      </c>
      <c r="S7" s="6">
        <f t="shared" ref="S7" si="10">IF(Q7&gt;L7*O7,Q7*(1-R7),O7*L7)</f>
        <v>60654.576500000003</v>
      </c>
      <c r="T7" s="48">
        <f>12000*0.87</f>
        <v>10440</v>
      </c>
      <c r="U7" s="49">
        <f>T7*E7</f>
        <v>52200</v>
      </c>
      <c r="V7" s="1"/>
    </row>
    <row r="8" spans="2:24" x14ac:dyDescent="0.25">
      <c r="B8" s="52" t="s">
        <v>5</v>
      </c>
      <c r="C8" s="52"/>
      <c r="D8" s="52"/>
      <c r="E8" s="46">
        <f>SUM(E5:E7)</f>
        <v>292.99877367868521</v>
      </c>
      <c r="F8" s="46">
        <f>SUM(F5:F7)</f>
        <v>3153.8094999999998</v>
      </c>
      <c r="G8" s="43"/>
      <c r="H8" s="52"/>
      <c r="I8" s="52"/>
      <c r="J8" s="52"/>
      <c r="K8" s="52"/>
      <c r="L8" s="52"/>
      <c r="M8" s="52"/>
      <c r="N8" s="52"/>
      <c r="O8" s="7">
        <f>SUM(O5:O7)</f>
        <v>4415333.3</v>
      </c>
      <c r="P8" s="7">
        <f t="shared" ref="P8:U8" si="11">SUM(P5:P7)</f>
        <v>1588845.7935000001</v>
      </c>
      <c r="Q8" s="7">
        <f t="shared" si="11"/>
        <v>2826487.5064999997</v>
      </c>
      <c r="R8" s="7">
        <f t="shared" si="11"/>
        <v>0</v>
      </c>
      <c r="S8" s="7">
        <f t="shared" si="11"/>
        <v>2826487.5064999997</v>
      </c>
      <c r="T8" s="7">
        <f t="shared" si="11"/>
        <v>29484</v>
      </c>
      <c r="U8" s="7">
        <f t="shared" si="11"/>
        <v>2763310.8390081665</v>
      </c>
    </row>
    <row r="9" spans="2:24" x14ac:dyDescent="0.25">
      <c r="B9" s="54" t="s">
        <v>15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2:24" ht="26.25" customHeight="1" x14ac:dyDescent="0.25">
      <c r="B10" s="55" t="s">
        <v>40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2:24" ht="24.75" customHeight="1" x14ac:dyDescent="0.25">
      <c r="B11" s="56" t="s">
        <v>36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2:24" x14ac:dyDescent="0.25">
      <c r="T12" s="11"/>
    </row>
    <row r="13" spans="2:24" x14ac:dyDescent="0.25">
      <c r="T13" s="11"/>
    </row>
    <row r="14" spans="2:24" ht="32.25" customHeight="1" x14ac:dyDescent="0.25">
      <c r="B14" s="36" t="s">
        <v>31</v>
      </c>
      <c r="C14" s="37">
        <v>400000</v>
      </c>
      <c r="E14" s="50" t="s">
        <v>32</v>
      </c>
      <c r="F14" s="51"/>
      <c r="J14">
        <v>2000</v>
      </c>
      <c r="L14">
        <f>K14*J14</f>
        <v>0</v>
      </c>
      <c r="N14" s="34"/>
      <c r="T14" s="11"/>
    </row>
    <row r="15" spans="2:24" ht="15.75" x14ac:dyDescent="0.25">
      <c r="B15" s="38" t="s">
        <v>20</v>
      </c>
      <c r="C15" s="37">
        <v>17604800</v>
      </c>
      <c r="E15" s="38" t="s">
        <v>33</v>
      </c>
      <c r="F15" s="37">
        <v>6182400</v>
      </c>
      <c r="H15">
        <f>580*3</f>
        <v>1740</v>
      </c>
      <c r="I15" s="33">
        <f>H15*10.764</f>
        <v>18729.36</v>
      </c>
      <c r="Q15" s="19" t="s">
        <v>22</v>
      </c>
      <c r="R15" s="18">
        <f>C15</f>
        <v>17604800</v>
      </c>
      <c r="T15" s="11"/>
    </row>
    <row r="16" spans="2:24" ht="15.75" x14ac:dyDescent="0.25">
      <c r="B16" s="38" t="s">
        <v>21</v>
      </c>
      <c r="C16" s="37">
        <f>S8</f>
        <v>2826487.5064999997</v>
      </c>
      <c r="E16" s="38" t="s">
        <v>34</v>
      </c>
      <c r="F16" s="37">
        <f>U8</f>
        <v>2763310.8390081665</v>
      </c>
      <c r="N16" s="1"/>
      <c r="O16" s="20"/>
      <c r="Q16" s="19" t="s">
        <v>23</v>
      </c>
      <c r="R16" s="18">
        <f>5583.61*20000</f>
        <v>111672200</v>
      </c>
      <c r="T16" s="11"/>
    </row>
    <row r="17" spans="2:22" x14ac:dyDescent="0.25">
      <c r="B17" s="36" t="s">
        <v>18</v>
      </c>
      <c r="C17" s="39">
        <f>SUM(C14:C16)</f>
        <v>20831287.506499998</v>
      </c>
      <c r="E17" s="38" t="s">
        <v>35</v>
      </c>
      <c r="F17" s="37">
        <f>F16+F15</f>
        <v>8945710.8390081674</v>
      </c>
      <c r="T17" s="11"/>
    </row>
    <row r="18" spans="2:22" ht="21" customHeight="1" x14ac:dyDescent="0.25">
      <c r="B18" s="36" t="s">
        <v>19</v>
      </c>
      <c r="C18" s="39">
        <v>21200000</v>
      </c>
      <c r="G18" s="16"/>
      <c r="H18" s="24"/>
      <c r="I18" s="42">
        <f>F17/C18</f>
        <v>0.42196749240604564</v>
      </c>
      <c r="N18" s="20"/>
      <c r="P18" s="25"/>
      <c r="Q18" s="16"/>
      <c r="R18" s="16"/>
      <c r="S18" s="26"/>
      <c r="T18" s="23"/>
    </row>
    <row r="19" spans="2:22" x14ac:dyDescent="0.25">
      <c r="B19" s="38" t="s">
        <v>16</v>
      </c>
      <c r="C19" s="40">
        <f>0.85*C18</f>
        <v>18020000</v>
      </c>
      <c r="F19" s="35"/>
      <c r="T19" s="11"/>
    </row>
    <row r="20" spans="2:22" x14ac:dyDescent="0.25">
      <c r="B20" s="38" t="s">
        <v>17</v>
      </c>
      <c r="C20" s="40">
        <f>0.75*C18</f>
        <v>15900000</v>
      </c>
      <c r="T20" s="11"/>
    </row>
    <row r="21" spans="2:22" x14ac:dyDescent="0.25">
      <c r="T21" s="11"/>
    </row>
    <row r="22" spans="2:22" ht="15" customHeight="1" x14ac:dyDescent="0.25">
      <c r="F22" s="41"/>
      <c r="T22" s="11"/>
    </row>
    <row r="24" spans="2:22" x14ac:dyDescent="0.25">
      <c r="C24" s="31"/>
      <c r="D24" s="32"/>
      <c r="E24" s="32"/>
      <c r="T24" s="8"/>
      <c r="U24" s="4"/>
      <c r="V24" s="4"/>
    </row>
    <row r="25" spans="2:22" x14ac:dyDescent="0.25">
      <c r="C25" s="29"/>
      <c r="D25"/>
      <c r="E25"/>
      <c r="G25" s="28"/>
      <c r="O25" s="27"/>
    </row>
    <row r="26" spans="2:22" x14ac:dyDescent="0.25">
      <c r="C26" s="29"/>
      <c r="D26"/>
      <c r="E26"/>
      <c r="I26" s="1"/>
      <c r="J26" s="27">
        <f>I26/10.7642</f>
        <v>0</v>
      </c>
    </row>
    <row r="27" spans="2:22" x14ac:dyDescent="0.25">
      <c r="C27" s="29"/>
      <c r="D27"/>
      <c r="E27"/>
    </row>
    <row r="28" spans="2:22" x14ac:dyDescent="0.25">
      <c r="C28" s="29"/>
      <c r="D28" s="28"/>
      <c r="E28" s="28"/>
    </row>
    <row r="29" spans="2:22" x14ac:dyDescent="0.25">
      <c r="C29" s="29"/>
      <c r="D29" s="28"/>
      <c r="E29" s="28"/>
    </row>
    <row r="30" spans="2:22" ht="15" customHeight="1" x14ac:dyDescent="0.25">
      <c r="C30" s="30"/>
      <c r="D30" s="28"/>
      <c r="E30" s="28"/>
    </row>
    <row r="31" spans="2:22" x14ac:dyDescent="0.25">
      <c r="D31" s="28"/>
      <c r="E31" s="28"/>
    </row>
  </sheetData>
  <mergeCells count="7">
    <mergeCell ref="E14:F14"/>
    <mergeCell ref="B8:D8"/>
    <mergeCell ref="H8:N8"/>
    <mergeCell ref="B3:U3"/>
    <mergeCell ref="B9:U9"/>
    <mergeCell ref="B10:U10"/>
    <mergeCell ref="B11:U11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Building</vt:lpstr>
      <vt:lpstr>Building!Print_Area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Arun Tomar</cp:lastModifiedBy>
  <cp:lastPrinted>2022-01-07T08:12:53Z</cp:lastPrinted>
  <dcterms:created xsi:type="dcterms:W3CDTF">2021-09-16T11:33:35Z</dcterms:created>
  <dcterms:modified xsi:type="dcterms:W3CDTF">2023-01-20T10:33:51Z</dcterms:modified>
</cp:coreProperties>
</file>