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engineer4\Desktop\"/>
    </mc:Choice>
  </mc:AlternateContent>
  <xr:revisionPtr revIDLastSave="0" documentId="8_{8430A53C-4B86-4616-856B-E0C05520A17F}" xr6:coauthVersionLast="47" xr6:coauthVersionMax="47" xr10:uidLastSave="{00000000-0000-0000-0000-000000000000}"/>
  <bookViews>
    <workbookView xWindow="-120" yWindow="-120" windowWidth="21840" windowHeight="13140" xr2:uid="{00000000-000D-0000-FFFF-FFFF00000000}"/>
  </bookViews>
  <sheets>
    <sheet name="working" sheetId="2" r:id="rId1"/>
    <sheet name="Sheet1" sheetId="1" r:id="rId2"/>
    <sheet name="Sheet2" sheetId="3" r:id="rId3"/>
    <sheet name="Sheet3" sheetId="4" r:id="rId4"/>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3" i="2" l="1"/>
  <c r="V4" i="2"/>
  <c r="N5" i="2"/>
  <c r="N6" i="2"/>
  <c r="N7" i="2"/>
  <c r="N8" i="2"/>
  <c r="K5" i="2"/>
  <c r="K6" i="2"/>
  <c r="K7" i="2"/>
  <c r="K8" i="2"/>
  <c r="H5" i="2"/>
  <c r="P5" i="2" s="1"/>
  <c r="Q5" i="2" s="1"/>
  <c r="H6" i="2"/>
  <c r="P6" i="2" s="1"/>
  <c r="H7" i="2"/>
  <c r="P7" i="2" s="1"/>
  <c r="Q7" i="2" s="1"/>
  <c r="H8" i="2"/>
  <c r="P8" i="2" s="1"/>
  <c r="H4" i="2"/>
  <c r="J20" i="2"/>
  <c r="I19" i="2"/>
  <c r="A3" i="3"/>
  <c r="G9" i="2"/>
  <c r="F21" i="2"/>
  <c r="F19" i="2"/>
  <c r="Q6" i="2" l="1"/>
  <c r="R6" i="2" s="1"/>
  <c r="T6" i="2" s="1"/>
  <c r="H9" i="2"/>
  <c r="Q8" i="2"/>
  <c r="R8" i="2" s="1"/>
  <c r="T8" i="2" s="1"/>
  <c r="R7" i="2"/>
  <c r="T7" i="2" s="1"/>
  <c r="F22" i="2"/>
  <c r="G22" i="2" s="1"/>
  <c r="R5" i="2"/>
  <c r="T5" i="2" s="1"/>
  <c r="M6" i="4"/>
  <c r="K5" i="4"/>
  <c r="I5" i="4"/>
  <c r="F6" i="4"/>
  <c r="D4" i="4"/>
  <c r="I3" i="3" l="1"/>
  <c r="G3" i="3"/>
  <c r="D3" i="3"/>
  <c r="J3" i="3" l="1"/>
  <c r="K3" i="3" s="1"/>
  <c r="M3" i="3" s="1"/>
  <c r="G4" i="1" l="1"/>
  <c r="G5" i="1" s="1"/>
  <c r="E5" i="1"/>
  <c r="C5" i="1"/>
  <c r="N4" i="2" l="1"/>
  <c r="K4" i="2"/>
  <c r="P4" i="2" l="1"/>
  <c r="Q4" i="2" l="1"/>
  <c r="R4" i="2" s="1"/>
  <c r="T4" i="2" s="1"/>
  <c r="T9" i="2" s="1"/>
  <c r="P9" i="2"/>
  <c r="R9" i="2" l="1"/>
  <c r="V9" i="2"/>
</calcChain>
</file>

<file path=xl/sharedStrings.xml><?xml version="1.0" encoding="utf-8"?>
<sst xmlns="http://schemas.openxmlformats.org/spreadsheetml/2006/main" count="56" uniqueCount="44">
  <si>
    <t>SR. No.</t>
  </si>
  <si>
    <t>Type of Structure</t>
  </si>
  <si>
    <t xml:space="preserve">Year of Valuation </t>
  </si>
  <si>
    <t>Total Life Consumed 
(In year)</t>
  </si>
  <si>
    <t>Total Economical Life
(In year)</t>
  </si>
  <si>
    <t>Salvage value</t>
  </si>
  <si>
    <t>Depreciation Rate</t>
  </si>
  <si>
    <t>Plinth Area  Rate 
(In per sq ft)</t>
  </si>
  <si>
    <t>Gross Replacement Value
(INR)</t>
  </si>
  <si>
    <t xml:space="preserve">Depreciation
(INR) </t>
  </si>
  <si>
    <t>Depreciated Value
(INR)</t>
  </si>
  <si>
    <t>Depreciated Replacement Market Value
(INR)</t>
  </si>
  <si>
    <t>TOTAL</t>
  </si>
  <si>
    <t>Remarks:</t>
  </si>
  <si>
    <t>3. The valuation is done by considering the depreciated replacement cost approach.</t>
  </si>
  <si>
    <t>Detoration</t>
  </si>
  <si>
    <t>Details of Building</t>
  </si>
  <si>
    <t>4.We have taken the year of construction from information provided to us during the survey.</t>
  </si>
  <si>
    <t>Floor</t>
  </si>
  <si>
    <t>Boundary wall valuation</t>
  </si>
  <si>
    <r>
      <t xml:space="preserve">Wall
</t>
    </r>
    <r>
      <rPr>
        <b/>
        <i/>
        <sz val="10"/>
        <rFont val="Calibri"/>
        <family val="2"/>
        <scheme val="minor"/>
      </rPr>
      <t>(in Running ft.)As per approved plan approx.</t>
    </r>
  </si>
  <si>
    <t>Year of Construction</t>
  </si>
  <si>
    <r>
      <t xml:space="preserve">Total Life Consumed 
</t>
    </r>
    <r>
      <rPr>
        <b/>
        <i/>
        <sz val="10"/>
        <rFont val="Calibri"/>
        <family val="2"/>
        <scheme val="minor"/>
      </rPr>
      <t>(in years)</t>
    </r>
  </si>
  <si>
    <r>
      <t xml:space="preserve">Total Economical Life
</t>
    </r>
    <r>
      <rPr>
        <b/>
        <i/>
        <sz val="10"/>
        <rFont val="Calibri"/>
        <family val="2"/>
        <scheme val="minor"/>
      </rPr>
      <t>(in years)</t>
    </r>
  </si>
  <si>
    <r>
      <t xml:space="preserve">Plinth Area  Rate 
</t>
    </r>
    <r>
      <rPr>
        <b/>
        <i/>
        <sz val="10"/>
        <rFont val="Calibri"/>
        <family val="2"/>
        <scheme val="minor"/>
      </rPr>
      <t>(in per running ft.)</t>
    </r>
  </si>
  <si>
    <t>Discounting Factor</t>
  </si>
  <si>
    <t>RCC Framed Structure</t>
  </si>
  <si>
    <t xml:space="preserve">Electric Room </t>
  </si>
  <si>
    <t xml:space="preserve">Security Room </t>
  </si>
  <si>
    <t xml:space="preserve">Toilet </t>
  </si>
  <si>
    <t xml:space="preserve">PDI Shed </t>
  </si>
  <si>
    <t>Guard room/ office room</t>
  </si>
  <si>
    <t>Ground Floor</t>
  </si>
  <si>
    <t xml:space="preserve">Ground Floor </t>
  </si>
  <si>
    <t xml:space="preserve">GI Shed Over Brick Wall </t>
  </si>
  <si>
    <t xml:space="preserve">GI Shed </t>
  </si>
  <si>
    <t>Height in mtr</t>
  </si>
  <si>
    <t>Covered area (in sq.mtr)</t>
  </si>
  <si>
    <t>Covered Area 
(in sq ft)</t>
  </si>
  <si>
    <t>2.The subject property is consturcted with RCC Framed type and GI Shed of structures..</t>
  </si>
  <si>
    <t>1. All the details pertaing to the building area statement such as area, floor, etc has been taken from the site survey measurement since no approved site plan was provided to us</t>
  </si>
  <si>
    <t>5.As per our site survey we have observed the maintenance of the building is average</t>
  </si>
  <si>
    <t xml:space="preserve">BUILDING VALUATION OF PROPERTY OF M/s. GAINWELL COMMONSALES PVT. LTD. | Thana-Asansol, Pargana-Shergarh, District-Paschim Bardhaman
</t>
  </si>
  <si>
    <t>Year of Construction (Approximately)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</si>
</sst>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quot;₹&quot;\ * #,##0.00_ ;_ &quot;₹&quot;\ * \-#,##0.00_ ;_ &quot;₹&quot;\ * &quot;-&quot;??_ ;_ @_ "/>
    <numFmt numFmtId="43" formatCode="_ * #,##0.00_ ;_ * \-#,##0.00_ ;_ * &quot;-&quot;??_ ;_ @_ "/>
    <numFmt numFmtId="164" formatCode="0.0000"/>
    <numFmt numFmtId="165" formatCode="_ &quot;₹&quot;\ * #,##0_ ;_ &quot;₹&quot;\ * \-#,##0_ ;_ &quot;₹&quot;\ * &quot;-&quot;??_ ;_ @_ "/>
    <numFmt numFmtId="166" formatCode="_ * #,##0_ ;_ * \-#,##0_ ;_ * &quot;-&quot;??_ ;_ @_ "/>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i/>
      <sz val="11"/>
      <color theme="1"/>
      <name val="Calibri"/>
      <family val="2"/>
      <scheme val="minor"/>
    </font>
    <font>
      <i/>
      <sz val="11"/>
      <color theme="1"/>
      <name val="Calibri"/>
      <family val="2"/>
      <scheme val="minor"/>
    </font>
    <font>
      <b/>
      <sz val="11"/>
      <name val="Calibri"/>
      <family val="2"/>
      <scheme val="minor"/>
    </font>
    <font>
      <b/>
      <i/>
      <sz val="10"/>
      <name val="Calibri"/>
      <family val="2"/>
      <scheme val="minor"/>
    </font>
  </fonts>
  <fills count="5">
    <fill>
      <patternFill patternType="none"/>
    </fill>
    <fill>
      <patternFill patternType="gray125"/>
    </fill>
    <fill>
      <patternFill patternType="solid">
        <fgColor theme="4" tint="0.59999389629810485"/>
        <bgColor indexed="65"/>
      </patternFill>
    </fill>
    <fill>
      <patternFill patternType="solid">
        <fgColor rgb="FF1E3661"/>
        <bgColor indexed="64"/>
      </patternFill>
    </fill>
    <fill>
      <patternFill patternType="solid">
        <fgColor theme="4"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2"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36">
    <xf numFmtId="0" fontId="0" fillId="0" borderId="0" xfId="0"/>
    <xf numFmtId="0" fontId="2" fillId="2" borderId="1" xfId="3" applyFont="1" applyBorder="1" applyAlignment="1">
      <alignment horizontal="center" vertical="center" wrapText="1"/>
    </xf>
    <xf numFmtId="9" fontId="2" fillId="2" borderId="1" xfId="3" applyNumberFormat="1" applyFont="1" applyBorder="1" applyAlignment="1">
      <alignment horizontal="center" vertical="center" wrapText="1"/>
    </xf>
    <xf numFmtId="0" fontId="0" fillId="0" borderId="1" xfId="0" applyBorder="1" applyAlignment="1">
      <alignment horizontal="center" vertical="center" wrapText="1"/>
    </xf>
    <xf numFmtId="9"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165" fontId="0" fillId="0" borderId="1" xfId="1" applyNumberFormat="1" applyFont="1" applyBorder="1" applyAlignment="1">
      <alignment horizontal="center" vertical="center" wrapText="1"/>
    </xf>
    <xf numFmtId="9" fontId="0" fillId="0" borderId="1" xfId="2" applyFont="1" applyBorder="1" applyAlignment="1">
      <alignment horizontal="center" vertical="center" wrapText="1"/>
    </xf>
    <xf numFmtId="165" fontId="2" fillId="0" borderId="1" xfId="1" applyNumberFormat="1" applyFont="1" applyBorder="1" applyAlignment="1">
      <alignment horizontal="center" vertical="center" wrapText="1"/>
    </xf>
    <xf numFmtId="9" fontId="2" fillId="0" borderId="1" xfId="2" applyFont="1" applyBorder="1" applyAlignment="1">
      <alignment horizontal="center" vertical="center" wrapText="1"/>
    </xf>
    <xf numFmtId="165" fontId="0" fillId="0" borderId="0" xfId="0" applyNumberFormat="1"/>
    <xf numFmtId="2" fontId="2" fillId="0" borderId="1" xfId="0" applyNumberFormat="1" applyFont="1" applyBorder="1" applyAlignment="1">
      <alignment horizontal="center" vertical="center" wrapText="1"/>
    </xf>
    <xf numFmtId="166" fontId="0" fillId="0" borderId="0" xfId="6" applyNumberFormat="1" applyFont="1"/>
    <xf numFmtId="0" fontId="6" fillId="4" borderId="1" xfId="0" applyFont="1" applyFill="1" applyBorder="1" applyAlignment="1">
      <alignment horizontal="center" vertical="center" wrapText="1"/>
    </xf>
    <xf numFmtId="1" fontId="0" fillId="0" borderId="1" xfId="0" applyNumberFormat="1" applyBorder="1" applyAlignment="1">
      <alignment horizontal="center" vertical="center"/>
    </xf>
    <xf numFmtId="0" fontId="0" fillId="0" borderId="1" xfId="0" applyBorder="1" applyAlignment="1">
      <alignment horizontal="center" vertical="center"/>
    </xf>
    <xf numFmtId="9" fontId="0" fillId="0" borderId="1" xfId="0" applyNumberFormat="1" applyBorder="1" applyAlignment="1">
      <alignment horizontal="center" vertical="center"/>
    </xf>
    <xf numFmtId="164" fontId="0" fillId="0" borderId="1" xfId="0" applyNumberFormat="1" applyBorder="1" applyAlignment="1">
      <alignment horizontal="center" vertical="center"/>
    </xf>
    <xf numFmtId="165" fontId="0" fillId="0" borderId="1" xfId="1" applyNumberFormat="1" applyFont="1" applyBorder="1" applyAlignment="1">
      <alignment horizontal="center" vertical="center"/>
    </xf>
    <xf numFmtId="9" fontId="0" fillId="0" borderId="1" xfId="2" applyFont="1" applyBorder="1" applyAlignment="1">
      <alignment horizontal="center" vertical="center"/>
    </xf>
    <xf numFmtId="166" fontId="0" fillId="0" borderId="1" xfId="6" applyNumberFormat="1" applyFont="1" applyBorder="1" applyAlignment="1">
      <alignment horizontal="center" vertical="center" wrapText="1"/>
    </xf>
    <xf numFmtId="43" fontId="0" fillId="0" borderId="1" xfId="0" applyNumberFormat="1" applyBorder="1" applyAlignment="1">
      <alignment horizontal="center" vertical="center" wrapText="1"/>
    </xf>
    <xf numFmtId="166" fontId="2" fillId="2" borderId="1" xfId="6" applyNumberFormat="1" applyFont="1" applyFill="1" applyBorder="1" applyAlignment="1">
      <alignment horizontal="center" vertical="center" wrapText="1"/>
    </xf>
    <xf numFmtId="166" fontId="2" fillId="0" borderId="1" xfId="6" applyNumberFormat="1" applyFont="1" applyBorder="1" applyAlignment="1">
      <alignment horizontal="center" vertical="center" wrapText="1"/>
    </xf>
    <xf numFmtId="0" fontId="3" fillId="3" borderId="2" xfId="0" applyFont="1" applyFill="1" applyBorder="1" applyAlignment="1">
      <alignment horizontal="center" vertical="center" wrapText="1"/>
    </xf>
    <xf numFmtId="0" fontId="5" fillId="0" borderId="1"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2" fillId="0" borderId="1" xfId="0" applyFont="1" applyBorder="1" applyAlignment="1">
      <alignment horizontal="center" vertical="center" wrapText="1"/>
    </xf>
    <xf numFmtId="0" fontId="4" fillId="0" borderId="1" xfId="0" applyFont="1" applyBorder="1" applyAlignment="1">
      <alignment horizontal="left" vertical="center"/>
    </xf>
    <xf numFmtId="0" fontId="3" fillId="3" borderId="2" xfId="0" applyFont="1" applyFill="1" applyBorder="1" applyAlignment="1">
      <alignment horizontal="center" wrapText="1"/>
    </xf>
    <xf numFmtId="0" fontId="0" fillId="0" borderId="0" xfId="0" applyAlignment="1"/>
    <xf numFmtId="0" fontId="0" fillId="0" borderId="1" xfId="0" applyBorder="1" applyAlignment="1">
      <alignment vertical="center"/>
    </xf>
    <xf numFmtId="43" fontId="0" fillId="0" borderId="0" xfId="0" applyNumberFormat="1" applyAlignment="1">
      <alignment horizontal="center"/>
    </xf>
    <xf numFmtId="0" fontId="0" fillId="0" borderId="0" xfId="0" applyAlignment="1">
      <alignment horizontal="center"/>
    </xf>
  </cellXfs>
  <cellStyles count="7">
    <cellStyle name="40% - Accent1" xfId="3" builtinId="31"/>
    <cellStyle name="Comma" xfId="6" builtinId="3"/>
    <cellStyle name="Comma 2" xfId="4" xr:uid="{00000000-0005-0000-0000-000002000000}"/>
    <cellStyle name="Currency" xfId="1" builtinId="4"/>
    <cellStyle name="Currency 2" xfId="5" xr:uid="{00000000-0005-0000-0000-000004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W22"/>
  <sheetViews>
    <sheetView tabSelected="1" zoomScale="85" zoomScaleNormal="85" workbookViewId="0">
      <selection activeCell="V5" sqref="V5"/>
    </sheetView>
  </sheetViews>
  <sheetFormatPr defaultRowHeight="15" x14ac:dyDescent="0.25"/>
  <cols>
    <col min="2" max="2" width="7.28515625" customWidth="1"/>
    <col min="3" max="3" width="17.42578125" bestFit="1" customWidth="1"/>
    <col min="4" max="4" width="9.85546875" bestFit="1" customWidth="1"/>
    <col min="5" max="5" width="9" customWidth="1"/>
    <col min="6" max="6" width="16.28515625" bestFit="1" customWidth="1"/>
    <col min="7" max="7" width="8" hidden="1" customWidth="1"/>
    <col min="8" max="8" width="8.42578125" style="35" bestFit="1" customWidth="1"/>
    <col min="9" max="9" width="15.140625" customWidth="1"/>
    <col min="10" max="10" width="11.42578125" customWidth="1"/>
    <col min="11" max="11" width="10.42578125" customWidth="1"/>
    <col min="12" max="12" width="11.28515625" customWidth="1"/>
    <col min="13" max="13" width="7.7109375" hidden="1" customWidth="1"/>
    <col min="14" max="14" width="8.42578125" hidden="1" customWidth="1"/>
    <col min="15" max="15" width="11.85546875" bestFit="1" customWidth="1"/>
    <col min="16" max="16" width="13.28515625" customWidth="1"/>
    <col min="17" max="17" width="12.42578125" customWidth="1"/>
    <col min="18" max="18" width="13.28515625" customWidth="1"/>
    <col min="19" max="19" width="8.28515625" hidden="1" customWidth="1"/>
    <col min="20" max="20" width="13.28515625" customWidth="1"/>
    <col min="22" max="22" width="5.85546875" bestFit="1" customWidth="1"/>
    <col min="23" max="23" width="14.42578125" bestFit="1" customWidth="1"/>
  </cols>
  <sheetData>
    <row r="2" spans="2:23" s="32" customFormat="1" ht="34.5" customHeight="1" x14ac:dyDescent="0.25">
      <c r="B2" s="31" t="s">
        <v>42</v>
      </c>
      <c r="C2" s="31"/>
      <c r="D2" s="31"/>
      <c r="E2" s="31"/>
      <c r="F2" s="31"/>
      <c r="G2" s="31"/>
      <c r="H2" s="31"/>
      <c r="I2" s="31"/>
      <c r="J2" s="31"/>
      <c r="K2" s="31"/>
      <c r="L2" s="31"/>
      <c r="M2" s="31"/>
      <c r="N2" s="31"/>
      <c r="O2" s="31"/>
      <c r="P2" s="31"/>
      <c r="Q2" s="31"/>
      <c r="R2" s="31"/>
      <c r="S2" s="31"/>
      <c r="T2" s="31"/>
    </row>
    <row r="3" spans="2:23" ht="60" x14ac:dyDescent="0.25">
      <c r="B3" s="1" t="s">
        <v>0</v>
      </c>
      <c r="C3" s="1" t="s">
        <v>16</v>
      </c>
      <c r="D3" s="1" t="s">
        <v>18</v>
      </c>
      <c r="E3" s="1" t="s">
        <v>36</v>
      </c>
      <c r="F3" s="1" t="s">
        <v>1</v>
      </c>
      <c r="G3" s="1" t="s">
        <v>37</v>
      </c>
      <c r="H3" s="22" t="s">
        <v>38</v>
      </c>
      <c r="I3" s="1" t="s">
        <v>43</v>
      </c>
      <c r="J3" s="1" t="s">
        <v>2</v>
      </c>
      <c r="K3" s="1" t="s">
        <v>3</v>
      </c>
      <c r="L3" s="1" t="s">
        <v>4</v>
      </c>
      <c r="M3" s="1" t="s">
        <v>5</v>
      </c>
      <c r="N3" s="1" t="s">
        <v>6</v>
      </c>
      <c r="O3" s="1" t="s">
        <v>7</v>
      </c>
      <c r="P3" s="1" t="s">
        <v>8</v>
      </c>
      <c r="Q3" s="1" t="s">
        <v>9</v>
      </c>
      <c r="R3" s="1" t="s">
        <v>10</v>
      </c>
      <c r="S3" s="2" t="s">
        <v>15</v>
      </c>
      <c r="T3" s="1" t="s">
        <v>11</v>
      </c>
    </row>
    <row r="4" spans="2:23" ht="30" x14ac:dyDescent="0.25">
      <c r="B4" s="3">
        <v>1</v>
      </c>
      <c r="C4" s="3" t="s">
        <v>27</v>
      </c>
      <c r="D4" s="3" t="s">
        <v>32</v>
      </c>
      <c r="E4" s="3">
        <v>2.77</v>
      </c>
      <c r="F4" s="3" t="s">
        <v>26</v>
      </c>
      <c r="G4" s="21">
        <v>17.324999999999999</v>
      </c>
      <c r="H4" s="20">
        <f>G4*10.76</f>
        <v>186.417</v>
      </c>
      <c r="I4" s="3">
        <v>2018</v>
      </c>
      <c r="J4" s="3">
        <v>2023</v>
      </c>
      <c r="K4" s="3">
        <f t="shared" ref="K4:K8" si="0">J4-I4</f>
        <v>5</v>
      </c>
      <c r="L4" s="3">
        <v>60</v>
      </c>
      <c r="M4" s="4">
        <v>0.1</v>
      </c>
      <c r="N4" s="5">
        <f t="shared" ref="N4:N8" si="1">(1-M4)/L4</f>
        <v>1.5000000000000001E-2</v>
      </c>
      <c r="O4" s="6">
        <v>1200</v>
      </c>
      <c r="P4" s="6">
        <f>O4*H4</f>
        <v>223700.4</v>
      </c>
      <c r="Q4" s="6">
        <f t="shared" ref="Q4:Q8" si="2">P4*N4*K4</f>
        <v>16777.530000000002</v>
      </c>
      <c r="R4" s="6">
        <f t="shared" ref="R4:R8" si="3">MAX(P4-Q4,0)</f>
        <v>206922.87</v>
      </c>
      <c r="S4" s="7">
        <v>0</v>
      </c>
      <c r="T4" s="6">
        <f>IF(R4&gt;M4*P4,R4*(1-S4),P4*M4)</f>
        <v>206922.87</v>
      </c>
      <c r="V4">
        <f>E7*3.28</f>
        <v>37.72</v>
      </c>
    </row>
    <row r="5" spans="2:23" ht="30" x14ac:dyDescent="0.25">
      <c r="B5" s="3">
        <v>2</v>
      </c>
      <c r="C5" s="3" t="s">
        <v>28</v>
      </c>
      <c r="D5" s="3" t="s">
        <v>32</v>
      </c>
      <c r="E5" s="3">
        <v>2.77</v>
      </c>
      <c r="F5" s="3" t="s">
        <v>34</v>
      </c>
      <c r="G5" s="21">
        <v>8.4</v>
      </c>
      <c r="H5" s="20">
        <f t="shared" ref="H5:H8" si="4">G5*10.76</f>
        <v>90.384</v>
      </c>
      <c r="I5" s="3">
        <v>2018</v>
      </c>
      <c r="J5" s="3">
        <v>2023</v>
      </c>
      <c r="K5" s="3">
        <f t="shared" si="0"/>
        <v>5</v>
      </c>
      <c r="L5" s="3">
        <v>45</v>
      </c>
      <c r="M5" s="4">
        <v>0.1</v>
      </c>
      <c r="N5" s="5">
        <f t="shared" si="1"/>
        <v>0.02</v>
      </c>
      <c r="O5" s="6">
        <v>1000</v>
      </c>
      <c r="P5" s="6">
        <f t="shared" ref="P5:P8" si="5">O5*H5</f>
        <v>90384</v>
      </c>
      <c r="Q5" s="6">
        <f t="shared" si="2"/>
        <v>9038.4</v>
      </c>
      <c r="R5" s="6">
        <f t="shared" si="3"/>
        <v>81345.600000000006</v>
      </c>
      <c r="S5" s="7">
        <v>0</v>
      </c>
      <c r="T5" s="6">
        <f t="shared" ref="T5:T8" si="6">IF(R5&gt;M5*P5,R5*(1-S5),P5*M5)</f>
        <v>81345.600000000006</v>
      </c>
    </row>
    <row r="6" spans="2:23" ht="30" x14ac:dyDescent="0.25">
      <c r="B6" s="3">
        <v>3</v>
      </c>
      <c r="C6" s="3" t="s">
        <v>29</v>
      </c>
      <c r="D6" s="3" t="s">
        <v>33</v>
      </c>
      <c r="E6" s="3">
        <v>2.6</v>
      </c>
      <c r="F6" s="3" t="s">
        <v>26</v>
      </c>
      <c r="G6" s="21">
        <v>6.93</v>
      </c>
      <c r="H6" s="20">
        <f t="shared" si="4"/>
        <v>74.566800000000001</v>
      </c>
      <c r="I6" s="3">
        <v>2018</v>
      </c>
      <c r="J6" s="3">
        <v>2023</v>
      </c>
      <c r="K6" s="3">
        <f t="shared" si="0"/>
        <v>5</v>
      </c>
      <c r="L6" s="3">
        <v>60</v>
      </c>
      <c r="M6" s="4">
        <v>0.1</v>
      </c>
      <c r="N6" s="5">
        <f t="shared" si="1"/>
        <v>1.5000000000000001E-2</v>
      </c>
      <c r="O6" s="6">
        <v>1200</v>
      </c>
      <c r="P6" s="6">
        <f t="shared" si="5"/>
        <v>89480.16</v>
      </c>
      <c r="Q6" s="6">
        <f t="shared" si="2"/>
        <v>6711.0120000000006</v>
      </c>
      <c r="R6" s="6">
        <f t="shared" si="3"/>
        <v>82769.148000000001</v>
      </c>
      <c r="S6" s="7">
        <v>0</v>
      </c>
      <c r="T6" s="6">
        <f t="shared" si="6"/>
        <v>82769.148000000001</v>
      </c>
    </row>
    <row r="7" spans="2:23" ht="30" x14ac:dyDescent="0.25">
      <c r="B7" s="3">
        <v>4</v>
      </c>
      <c r="C7" s="3" t="s">
        <v>30</v>
      </c>
      <c r="D7" s="3" t="s">
        <v>32</v>
      </c>
      <c r="E7" s="3">
        <v>11.5</v>
      </c>
      <c r="F7" s="3" t="s">
        <v>35</v>
      </c>
      <c r="G7" s="21">
        <v>357</v>
      </c>
      <c r="H7" s="20">
        <f t="shared" si="4"/>
        <v>3841.3199999999997</v>
      </c>
      <c r="I7" s="3">
        <v>2022</v>
      </c>
      <c r="J7" s="3">
        <v>2023</v>
      </c>
      <c r="K7" s="3">
        <f t="shared" si="0"/>
        <v>1</v>
      </c>
      <c r="L7" s="3">
        <v>45</v>
      </c>
      <c r="M7" s="4">
        <v>0.1</v>
      </c>
      <c r="N7" s="5">
        <f t="shared" si="1"/>
        <v>0.02</v>
      </c>
      <c r="O7" s="6">
        <v>1600</v>
      </c>
      <c r="P7" s="6">
        <f t="shared" si="5"/>
        <v>6146112</v>
      </c>
      <c r="Q7" s="6">
        <f t="shared" si="2"/>
        <v>122922.24000000001</v>
      </c>
      <c r="R7" s="6">
        <f t="shared" si="3"/>
        <v>6023189.7599999998</v>
      </c>
      <c r="S7" s="7">
        <v>0</v>
      </c>
      <c r="T7" s="6">
        <f t="shared" si="6"/>
        <v>6023189.7599999998</v>
      </c>
    </row>
    <row r="8" spans="2:23" ht="30" x14ac:dyDescent="0.25">
      <c r="B8" s="3">
        <v>5</v>
      </c>
      <c r="C8" s="3" t="s">
        <v>31</v>
      </c>
      <c r="D8" s="3" t="s">
        <v>32</v>
      </c>
      <c r="E8" s="3">
        <v>5.2</v>
      </c>
      <c r="F8" s="3" t="s">
        <v>26</v>
      </c>
      <c r="G8" s="33">
        <v>37.204999999999998</v>
      </c>
      <c r="H8" s="20">
        <f t="shared" si="4"/>
        <v>400.32579999999996</v>
      </c>
      <c r="I8" s="3">
        <v>2022</v>
      </c>
      <c r="J8" s="3">
        <v>2023</v>
      </c>
      <c r="K8" s="3">
        <f t="shared" si="0"/>
        <v>1</v>
      </c>
      <c r="L8" s="3">
        <v>60</v>
      </c>
      <c r="M8" s="4">
        <v>0.1</v>
      </c>
      <c r="N8" s="5">
        <f t="shared" si="1"/>
        <v>1.5000000000000001E-2</v>
      </c>
      <c r="O8" s="6">
        <v>1400</v>
      </c>
      <c r="P8" s="6">
        <f t="shared" si="5"/>
        <v>560456.12</v>
      </c>
      <c r="Q8" s="6">
        <f t="shared" si="2"/>
        <v>8406.8418000000001</v>
      </c>
      <c r="R8" s="6">
        <f t="shared" si="3"/>
        <v>552049.27819999994</v>
      </c>
      <c r="S8" s="7">
        <v>0</v>
      </c>
      <c r="T8" s="6">
        <f t="shared" si="6"/>
        <v>552049.27819999994</v>
      </c>
    </row>
    <row r="9" spans="2:23" x14ac:dyDescent="0.25">
      <c r="B9" s="29" t="s">
        <v>12</v>
      </c>
      <c r="C9" s="29"/>
      <c r="D9" s="29"/>
      <c r="E9" s="29"/>
      <c r="F9" s="29"/>
      <c r="G9" s="11">
        <f>SUM(G4:G8)</f>
        <v>426.85999999999996</v>
      </c>
      <c r="H9" s="23">
        <f>SUM(H4:H8)</f>
        <v>4593.0135999999993</v>
      </c>
      <c r="I9" s="29"/>
      <c r="J9" s="29"/>
      <c r="K9" s="29"/>
      <c r="L9" s="29"/>
      <c r="M9" s="29"/>
      <c r="N9" s="29"/>
      <c r="O9" s="29"/>
      <c r="P9" s="8">
        <f>SUM(P4:P8)</f>
        <v>7110132.6800000006</v>
      </c>
      <c r="Q9" s="8"/>
      <c r="R9" s="8">
        <f>SUM(R4:R8)</f>
        <v>6946276.6561999992</v>
      </c>
      <c r="S9" s="9"/>
      <c r="T9" s="8">
        <f>SUM(T4:T8)</f>
        <v>6946276.6561999992</v>
      </c>
      <c r="V9" t="e">
        <f>T9/#REF!</f>
        <v>#REF!</v>
      </c>
    </row>
    <row r="10" spans="2:23" x14ac:dyDescent="0.25">
      <c r="B10" s="30" t="s">
        <v>13</v>
      </c>
      <c r="C10" s="30"/>
      <c r="D10" s="30"/>
      <c r="E10" s="30"/>
      <c r="F10" s="30"/>
      <c r="G10" s="30"/>
      <c r="H10" s="30"/>
      <c r="I10" s="30"/>
      <c r="J10" s="30"/>
      <c r="K10" s="30"/>
      <c r="L10" s="30"/>
      <c r="M10" s="30"/>
      <c r="N10" s="30"/>
      <c r="O10" s="30"/>
      <c r="P10" s="30"/>
      <c r="Q10" s="30"/>
      <c r="R10" s="30"/>
      <c r="S10" s="30"/>
      <c r="T10" s="30"/>
    </row>
    <row r="11" spans="2:23" x14ac:dyDescent="0.25">
      <c r="B11" s="25" t="s">
        <v>40</v>
      </c>
      <c r="C11" s="25"/>
      <c r="D11" s="25"/>
      <c r="E11" s="25"/>
      <c r="F11" s="25"/>
      <c r="G11" s="25"/>
      <c r="H11" s="25"/>
      <c r="I11" s="25"/>
      <c r="J11" s="25"/>
      <c r="K11" s="25"/>
      <c r="L11" s="25"/>
      <c r="M11" s="25"/>
      <c r="N11" s="25"/>
      <c r="O11" s="25"/>
      <c r="P11" s="25"/>
      <c r="Q11" s="25"/>
      <c r="R11" s="25"/>
      <c r="S11" s="25"/>
      <c r="T11" s="25"/>
    </row>
    <row r="12" spans="2:23" x14ac:dyDescent="0.25">
      <c r="B12" s="25" t="s">
        <v>39</v>
      </c>
      <c r="C12" s="25"/>
      <c r="D12" s="25"/>
      <c r="E12" s="25"/>
      <c r="F12" s="25"/>
      <c r="G12" s="25"/>
      <c r="H12" s="25"/>
      <c r="I12" s="25"/>
      <c r="J12" s="25"/>
      <c r="K12" s="25"/>
      <c r="L12" s="25"/>
      <c r="M12" s="25"/>
      <c r="N12" s="25"/>
      <c r="O12" s="25"/>
      <c r="P12" s="25"/>
      <c r="Q12" s="25"/>
      <c r="R12" s="25"/>
      <c r="S12" s="25"/>
      <c r="T12" s="25"/>
    </row>
    <row r="13" spans="2:23" x14ac:dyDescent="0.25">
      <c r="B13" s="25" t="s">
        <v>14</v>
      </c>
      <c r="C13" s="25"/>
      <c r="D13" s="25"/>
      <c r="E13" s="25"/>
      <c r="F13" s="25"/>
      <c r="G13" s="25"/>
      <c r="H13" s="25"/>
      <c r="I13" s="25"/>
      <c r="J13" s="25"/>
      <c r="K13" s="25"/>
      <c r="L13" s="25"/>
      <c r="M13" s="25"/>
      <c r="N13" s="25"/>
      <c r="O13" s="25"/>
      <c r="P13" s="25"/>
      <c r="Q13" s="25"/>
      <c r="R13" s="25"/>
      <c r="S13" s="25"/>
      <c r="T13" s="25"/>
      <c r="W13" s="10">
        <f>T9*0.1</f>
        <v>694627.66561999999</v>
      </c>
    </row>
    <row r="14" spans="2:23" x14ac:dyDescent="0.25">
      <c r="B14" s="25" t="s">
        <v>17</v>
      </c>
      <c r="C14" s="25"/>
      <c r="D14" s="25"/>
      <c r="E14" s="25"/>
      <c r="F14" s="25"/>
      <c r="G14" s="25"/>
      <c r="H14" s="25"/>
      <c r="I14" s="25"/>
      <c r="J14" s="25"/>
      <c r="K14" s="25"/>
      <c r="L14" s="25"/>
      <c r="M14" s="25"/>
      <c r="N14" s="25"/>
      <c r="O14" s="25"/>
      <c r="P14" s="25"/>
      <c r="Q14" s="25"/>
      <c r="R14" s="25"/>
      <c r="S14" s="25"/>
      <c r="T14" s="25"/>
    </row>
    <row r="15" spans="2:23" x14ac:dyDescent="0.25">
      <c r="B15" s="26" t="s">
        <v>41</v>
      </c>
      <c r="C15" s="27"/>
      <c r="D15" s="27"/>
      <c r="E15" s="27"/>
      <c r="F15" s="27"/>
      <c r="G15" s="27"/>
      <c r="H15" s="27"/>
      <c r="I15" s="27"/>
      <c r="J15" s="27"/>
      <c r="K15" s="27"/>
      <c r="L15" s="27"/>
      <c r="M15" s="27"/>
      <c r="N15" s="27"/>
      <c r="O15" s="27"/>
      <c r="P15" s="27"/>
      <c r="Q15" s="27"/>
      <c r="R15" s="27"/>
      <c r="S15" s="27"/>
      <c r="T15" s="28"/>
    </row>
    <row r="17" spans="6:13" x14ac:dyDescent="0.25">
      <c r="H17" s="34"/>
    </row>
    <row r="19" spans="6:13" x14ac:dyDescent="0.25">
      <c r="F19">
        <f>75*60</f>
        <v>4500</v>
      </c>
      <c r="I19">
        <f>968*28000</f>
        <v>27104000</v>
      </c>
    </row>
    <row r="20" spans="6:13" x14ac:dyDescent="0.25">
      <c r="J20">
        <f>11100*800</f>
        <v>8880000</v>
      </c>
      <c r="M20" s="10"/>
    </row>
    <row r="21" spans="6:13" x14ac:dyDescent="0.25">
      <c r="F21">
        <f>36*55</f>
        <v>1980</v>
      </c>
    </row>
    <row r="22" spans="6:13" x14ac:dyDescent="0.25">
      <c r="F22">
        <f>F19-F21</f>
        <v>2520</v>
      </c>
      <c r="G22">
        <f>F22*3</f>
        <v>7560</v>
      </c>
    </row>
  </sheetData>
  <mergeCells count="9">
    <mergeCell ref="B2:T2"/>
    <mergeCell ref="B13:T13"/>
    <mergeCell ref="B14:T14"/>
    <mergeCell ref="B15:T15"/>
    <mergeCell ref="B9:F9"/>
    <mergeCell ref="I9:O9"/>
    <mergeCell ref="B10:T10"/>
    <mergeCell ref="B11:T11"/>
    <mergeCell ref="B12:T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3:G5"/>
  <sheetViews>
    <sheetView workbookViewId="0">
      <selection activeCell="C5" sqref="C5"/>
    </sheetView>
  </sheetViews>
  <sheetFormatPr defaultRowHeight="15" x14ac:dyDescent="0.25"/>
  <cols>
    <col min="2" max="2" width="12.42578125" bestFit="1" customWidth="1"/>
    <col min="3" max="3" width="14.28515625" bestFit="1" customWidth="1"/>
    <col min="5" max="5" width="14.28515625" bestFit="1" customWidth="1"/>
  </cols>
  <sheetData>
    <row r="3" spans="3:7" x14ac:dyDescent="0.25">
      <c r="C3">
        <v>87120</v>
      </c>
      <c r="E3">
        <v>7943455</v>
      </c>
      <c r="G3">
        <v>36000000</v>
      </c>
    </row>
    <row r="4" spans="3:7" x14ac:dyDescent="0.25">
      <c r="C4">
        <v>500</v>
      </c>
      <c r="E4">
        <v>2</v>
      </c>
      <c r="G4">
        <f>60000</f>
        <v>60000</v>
      </c>
    </row>
    <row r="5" spans="3:7" x14ac:dyDescent="0.25">
      <c r="C5" s="12">
        <f>C4*C3</f>
        <v>43560000</v>
      </c>
      <c r="E5" s="12">
        <f>E4*E3</f>
        <v>15886910</v>
      </c>
      <c r="G5">
        <f>G3/G4</f>
        <v>600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
  <sheetViews>
    <sheetView workbookViewId="0">
      <selection activeCell="F5" sqref="F5"/>
    </sheetView>
  </sheetViews>
  <sheetFormatPr defaultRowHeight="15" x14ac:dyDescent="0.25"/>
  <cols>
    <col min="1" max="2" width="8.7109375" bestFit="1" customWidth="1"/>
    <col min="3" max="3" width="8.42578125" bestFit="1" customWidth="1"/>
    <col min="5" max="5" width="8.5703125" bestFit="1" customWidth="1"/>
    <col min="6" max="6" width="7.7109375" bestFit="1" customWidth="1"/>
    <col min="7" max="7" width="9" bestFit="1" customWidth="1"/>
    <col min="8" max="8" width="8" bestFit="1" customWidth="1"/>
    <col min="9" max="9" width="11.5703125" bestFit="1" customWidth="1"/>
    <col min="10" max="10" width="10.5703125" bestFit="1" customWidth="1"/>
    <col min="11" max="11" width="11.5703125" bestFit="1" customWidth="1"/>
    <col min="12" max="12" width="8.7109375" bestFit="1" customWidth="1"/>
    <col min="13" max="13" width="11.5703125" bestFit="1" customWidth="1"/>
  </cols>
  <sheetData>
    <row r="1" spans="1:13" ht="15.75" x14ac:dyDescent="0.25">
      <c r="A1" s="24" t="s">
        <v>19</v>
      </c>
      <c r="B1" s="24"/>
      <c r="C1" s="24"/>
      <c r="D1" s="24"/>
      <c r="E1" s="24"/>
      <c r="F1" s="24"/>
      <c r="G1" s="24"/>
      <c r="H1" s="24"/>
      <c r="I1" s="24"/>
      <c r="J1" s="24"/>
      <c r="K1" s="24"/>
      <c r="L1" s="24"/>
      <c r="M1" s="24"/>
    </row>
    <row r="2" spans="1:13" ht="105" x14ac:dyDescent="0.25">
      <c r="A2" s="13" t="s">
        <v>20</v>
      </c>
      <c r="B2" s="13" t="s">
        <v>21</v>
      </c>
      <c r="C2" s="13" t="s">
        <v>2</v>
      </c>
      <c r="D2" s="13" t="s">
        <v>22</v>
      </c>
      <c r="E2" s="13" t="s">
        <v>23</v>
      </c>
      <c r="F2" s="13" t="s">
        <v>5</v>
      </c>
      <c r="G2" s="13" t="s">
        <v>6</v>
      </c>
      <c r="H2" s="13" t="s">
        <v>24</v>
      </c>
      <c r="I2" s="13" t="s">
        <v>8</v>
      </c>
      <c r="J2" s="13" t="s">
        <v>9</v>
      </c>
      <c r="K2" s="13" t="s">
        <v>10</v>
      </c>
      <c r="L2" s="13" t="s">
        <v>25</v>
      </c>
      <c r="M2" s="13" t="s">
        <v>11</v>
      </c>
    </row>
    <row r="3" spans="1:13" x14ac:dyDescent="0.25">
      <c r="A3" s="14">
        <f>140*3.08</f>
        <v>431.2</v>
      </c>
      <c r="B3" s="15">
        <v>2010</v>
      </c>
      <c r="C3" s="15">
        <v>2022</v>
      </c>
      <c r="D3" s="15">
        <f>C3-B3</f>
        <v>12</v>
      </c>
      <c r="E3" s="15">
        <v>60</v>
      </c>
      <c r="F3" s="16">
        <v>0.1</v>
      </c>
      <c r="G3" s="17">
        <f>(1-F3)/E3</f>
        <v>1.5000000000000001E-2</v>
      </c>
      <c r="H3" s="18">
        <v>1200</v>
      </c>
      <c r="I3" s="18">
        <f>H3*A3</f>
        <v>517440</v>
      </c>
      <c r="J3" s="18">
        <f>I3*G3*D3</f>
        <v>93139.200000000012</v>
      </c>
      <c r="K3" s="18">
        <f>MAX(I3-J3,0)</f>
        <v>424300.79999999999</v>
      </c>
      <c r="L3" s="19">
        <v>0</v>
      </c>
      <c r="M3" s="18">
        <f>IF(K3&gt;F3*I3,K3*(1-L3),I3*F3)</f>
        <v>424300.79999999999</v>
      </c>
    </row>
  </sheetData>
  <mergeCells count="1">
    <mergeCell ref="A1:M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D3:M6"/>
  <sheetViews>
    <sheetView workbookViewId="0">
      <selection activeCell="M6" sqref="M6"/>
    </sheetView>
  </sheetViews>
  <sheetFormatPr defaultRowHeight="15" x14ac:dyDescent="0.25"/>
  <cols>
    <col min="4" max="4" width="10" bestFit="1" customWidth="1"/>
    <col min="6" max="6" width="10" bestFit="1" customWidth="1"/>
    <col min="9" max="9" width="10" bestFit="1" customWidth="1"/>
  </cols>
  <sheetData>
    <row r="3" spans="4:13" x14ac:dyDescent="0.25">
      <c r="D3">
        <v>106500000</v>
      </c>
    </row>
    <row r="4" spans="4:13" x14ac:dyDescent="0.25">
      <c r="D4">
        <f>D3/1430</f>
        <v>74475.524475524478</v>
      </c>
      <c r="F4">
        <v>120000000</v>
      </c>
      <c r="I4">
        <v>115000000</v>
      </c>
      <c r="K4">
        <v>98500000</v>
      </c>
      <c r="M4">
        <v>94000000</v>
      </c>
    </row>
    <row r="5" spans="4:13" x14ac:dyDescent="0.25">
      <c r="F5">
        <v>1650</v>
      </c>
      <c r="I5">
        <f>I4/1340</f>
        <v>85820.895522388062</v>
      </c>
      <c r="K5">
        <f>K4/1600</f>
        <v>61562.5</v>
      </c>
      <c r="M5">
        <v>1385</v>
      </c>
    </row>
    <row r="6" spans="4:13" x14ac:dyDescent="0.25">
      <c r="F6">
        <f>F4/F5</f>
        <v>72727.272727272721</v>
      </c>
      <c r="M6">
        <f>M4/M5</f>
        <v>67870.036101083038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working</vt: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Rahul Gupta</dc:creator>
  <cp:lastModifiedBy>Arup Banerjee</cp:lastModifiedBy>
  <dcterms:created xsi:type="dcterms:W3CDTF">2022-07-28T09:17:09Z</dcterms:created>
  <dcterms:modified xsi:type="dcterms:W3CDTF">2023-03-24T13:09:52Z</dcterms:modified>
</cp:coreProperties>
</file>