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Files For Review\Rajani Gupta Ma'am\VIS(2022-23)-PL498-405-909_Gainwell_Noida\"/>
    </mc:Choice>
  </mc:AlternateContent>
  <xr:revisionPtr revIDLastSave="0" documentId="13_ncr:1_{F4F364B3-C650-435A-8D38-A47A846989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Sheet1!$B$3:$T$12</definedName>
    <definedName name="_xlnm.Print_Area" localSheetId="0">Sheet1!$B$1:$T$12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A6" i="1"/>
  <c r="A5" i="1"/>
  <c r="A8" i="1"/>
  <c r="A7" i="1"/>
  <c r="A4" i="1"/>
  <c r="A9" i="1" s="1"/>
  <c r="H4" i="1"/>
  <c r="G4" i="1"/>
  <c r="P4" i="1" s="1"/>
  <c r="T21" i="1"/>
  <c r="T18" i="1"/>
  <c r="N5" i="1"/>
  <c r="N6" i="1"/>
  <c r="N7" i="1"/>
  <c r="N8" i="1"/>
  <c r="K5" i="1"/>
  <c r="K6" i="1"/>
  <c r="K7" i="1"/>
  <c r="K8" i="1"/>
  <c r="G8" i="1"/>
  <c r="P8" i="1" s="1"/>
  <c r="H8" i="1"/>
  <c r="H7" i="1"/>
  <c r="G7" i="1"/>
  <c r="P7" i="1" s="1"/>
  <c r="G6" i="1"/>
  <c r="P6" i="1" s="1"/>
  <c r="E15" i="1"/>
  <c r="H6" i="1"/>
  <c r="G5" i="1"/>
  <c r="P5" i="1" s="1"/>
  <c r="A40" i="1"/>
  <c r="A41" i="1" s="1"/>
  <c r="K31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V4" i="1"/>
  <c r="J19" i="1"/>
  <c r="N4" i="1"/>
  <c r="Q5" i="1" l="1"/>
  <c r="R5" i="1" s="1"/>
  <c r="T5" i="1" s="1"/>
  <c r="Q8" i="1"/>
  <c r="R8" i="1" s="1"/>
  <c r="T8" i="1" s="1"/>
  <c r="Q6" i="1"/>
  <c r="R6" i="1" s="1"/>
  <c r="T6" i="1" s="1"/>
  <c r="Q7" i="1"/>
  <c r="R7" i="1" s="1"/>
  <c r="T7" i="1" s="1"/>
  <c r="E36" i="1"/>
  <c r="E37" i="1" s="1"/>
  <c r="K34" i="1" s="1"/>
  <c r="P9" i="1"/>
  <c r="Q22" i="1"/>
  <c r="G9" i="1"/>
  <c r="T19" i="1" s="1"/>
  <c r="F9" i="1"/>
  <c r="H16" i="1" s="1"/>
  <c r="M18" i="1"/>
  <c r="K4" i="1"/>
  <c r="V11" i="1" l="1"/>
  <c r="Q4" i="1"/>
  <c r="R4" i="1" s="1"/>
  <c r="R9" i="1" l="1"/>
  <c r="T4" i="1"/>
  <c r="T9" i="1" s="1"/>
  <c r="V8" i="1" s="1"/>
</calcChain>
</file>

<file path=xl/sharedStrings.xml><?xml version="1.0" encoding="utf-8"?>
<sst xmlns="http://schemas.openxmlformats.org/spreadsheetml/2006/main" count="44" uniqueCount="40">
  <si>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</si>
  <si>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</si>
  <si>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</si>
  <si>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</si>
  <si>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</si>
  <si>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</si>
  <si>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</si>
  <si>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</si>
  <si>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</si>
  <si>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</si>
  <si>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</si>
  <si>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</si>
  <si>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</si>
  <si>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</si>
  <si>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</si>
  <si>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</si>
  <si>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</si>
  <si>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</si>
  <si>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 xml:space="preserve">RCC framed building </t>
  </si>
  <si>
    <t>Ground Floor</t>
  </si>
  <si>
    <t>sq.mtr.</t>
  </si>
  <si>
    <t>Permissible Ground coverage 60%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</si>
  <si>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</si>
  <si>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sq.ft.)</t>
    </r>
  </si>
  <si>
    <r>
      <t xml:space="preserve">Height </t>
    </r>
    <r>
      <rPr>
        <b/>
        <i/>
        <sz val="10"/>
        <rFont val="Calibri"/>
        <family val="2"/>
        <scheme val="minor"/>
      </rPr>
      <t>(in ft)</t>
    </r>
  </si>
  <si>
    <t>2. The valuation is done by considering the depreciated replacement cost approach.</t>
  </si>
  <si>
    <t>FAR</t>
  </si>
  <si>
    <t>Ground coverage</t>
  </si>
  <si>
    <t>Admin Block</t>
  </si>
  <si>
    <t>G+2</t>
  </si>
  <si>
    <t>B2 Shed</t>
  </si>
  <si>
    <t>GI Shed mounted on Steel Structure</t>
  </si>
  <si>
    <t>B1 Shed</t>
  </si>
  <si>
    <t>G+3</t>
  </si>
  <si>
    <t>GI Shed mounted on Steel Structure &amp; RCC frame</t>
  </si>
  <si>
    <t>Meter Room</t>
  </si>
  <si>
    <t>Guard Room</t>
  </si>
  <si>
    <t>1. All the details pertaing to the building area statement such as area, floor, etc has been taken from the site survey &amp; as per copy of approved plan provided to us.</t>
  </si>
  <si>
    <t>BUILDING VALUATION OF M/S. GAINWELL COMMOSALES PRIVATE LIMITED| UDYOG VIHAR | NOIDA</t>
  </si>
  <si>
    <t>Govt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</si>
</sst>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wrapText="1"/>
    </xf>
    <xf numFmtId="0" fontId="2" fillId="0" borderId="0" xfId="0" applyFont="1"/>
    <xf numFmtId="1" fontId="0" fillId="0" borderId="0" xfId="0" applyNumberFormat="1"/>
    <xf numFmtId="0" fontId="2" fillId="5" borderId="1" xfId="0" applyFont="1" applyFill="1" applyBorder="1"/>
    <xf numFmtId="1" fontId="2" fillId="6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9" fontId="0" fillId="0" borderId="0" xfId="0" applyNumberFormat="1"/>
    <xf numFmtId="165" fontId="7" fillId="0" borderId="0" xfId="1" applyNumberFormat="1" applyFont="1"/>
    <xf numFmtId="165" fontId="2" fillId="0" borderId="0" xfId="0" applyNumberFormat="1" applyFont="1" applyAlignment="1">
      <alignment horizontal="center" vertical="center"/>
    </xf>
    <xf numFmtId="165" fontId="0" fillId="0" borderId="0" xfId="1" applyNumberFormat="1" applyFont="1"/>
    <xf numFmtId="165" fontId="2" fillId="0" borderId="0" xfId="0" applyNumberFormat="1" applyFont="1"/>
    <xf numFmtId="44" fontId="2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1"/>
  <sheetViews>
    <sheetView tabSelected="1" zoomScale="85" zoomScaleNormal="85" zoomScaleSheetLayoutView="85" workbookViewId="0">
      <pane ySplit="3" topLeftCell="A4" activePane="bottomLeft" state="frozen"/>
      <selection pane="bottomLeft" activeCell="K6" sqref="K6"/>
    </sheetView>
  </sheetViews>
  <sheetFormatPr defaultRowHeight="15" x14ac:dyDescent="0.25"/>
  <cols>
    <col min="1" max="1" width="17.28515625" customWidth="1"/>
    <col min="2" max="2" width="9.28515625" customWidth="1"/>
    <col min="3" max="4" width="14.7109375" style="15" customWidth="1"/>
    <col min="5" max="5" width="17.7109375" style="15" customWidth="1"/>
    <col min="6" max="6" width="15.7109375" customWidth="1"/>
    <col min="7" max="7" width="10.7109375" customWidth="1"/>
    <col min="8" max="8" width="17.42578125" customWidth="1"/>
    <col min="9" max="9" width="17.140625" customWidth="1"/>
    <col min="10" max="10" width="11.140625" customWidth="1"/>
    <col min="11" max="11" width="9.7109375" customWidth="1"/>
    <col min="12" max="12" width="10.5703125" customWidth="1"/>
    <col min="13" max="13" width="7.7109375" hidden="1" customWidth="1"/>
    <col min="14" max="14" width="12.42578125" hidden="1" customWidth="1"/>
    <col min="15" max="15" width="10.85546875" customWidth="1"/>
    <col min="16" max="16" width="19.28515625" customWidth="1"/>
    <col min="17" max="17" width="15.7109375" customWidth="1"/>
    <col min="18" max="18" width="19.85546875" hidden="1" customWidth="1"/>
    <col min="19" max="19" width="10.85546875" hidden="1" customWidth="1"/>
    <col min="20" max="20" width="19.28515625" customWidth="1"/>
    <col min="21" max="21" width="11.5703125" bestFit="1" customWidth="1"/>
    <col min="22" max="22" width="17" bestFit="1" customWidth="1"/>
    <col min="23" max="23" width="23.5703125" customWidth="1"/>
  </cols>
  <sheetData>
    <row r="2" spans="1:23" ht="31.5" customHeight="1" x14ac:dyDescent="0.25">
      <c r="B2" s="32" t="s">
        <v>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3" s="12" customFormat="1" ht="102" customHeight="1" x14ac:dyDescent="0.25">
      <c r="A3" s="12" t="s">
        <v>39</v>
      </c>
      <c r="B3" s="10" t="s">
        <v>0</v>
      </c>
      <c r="C3" s="11" t="s">
        <v>11</v>
      </c>
      <c r="D3" s="11" t="s">
        <v>1</v>
      </c>
      <c r="E3" s="11" t="s">
        <v>4</v>
      </c>
      <c r="F3" s="11" t="s">
        <v>22</v>
      </c>
      <c r="G3" s="11" t="s">
        <v>23</v>
      </c>
      <c r="H3" s="11" t="s">
        <v>24</v>
      </c>
      <c r="I3" s="11" t="s">
        <v>2</v>
      </c>
      <c r="J3" s="11" t="s">
        <v>3</v>
      </c>
      <c r="K3" s="11" t="s">
        <v>14</v>
      </c>
      <c r="L3" s="11" t="s">
        <v>15</v>
      </c>
      <c r="M3" s="11" t="s">
        <v>5</v>
      </c>
      <c r="N3" s="11" t="s">
        <v>7</v>
      </c>
      <c r="O3" s="11" t="s">
        <v>16</v>
      </c>
      <c r="P3" s="11" t="s">
        <v>12</v>
      </c>
      <c r="Q3" s="11" t="s">
        <v>8</v>
      </c>
      <c r="R3" s="11" t="s">
        <v>9</v>
      </c>
      <c r="S3" s="11" t="s">
        <v>13</v>
      </c>
      <c r="T3" s="11" t="s">
        <v>10</v>
      </c>
      <c r="V3" s="16" t="s">
        <v>20</v>
      </c>
    </row>
    <row r="4" spans="1:23" s="12" customFormat="1" ht="32.25" customHeight="1" x14ac:dyDescent="0.25">
      <c r="A4" s="26">
        <f>F4*14000</f>
        <v>58324000</v>
      </c>
      <c r="B4" s="1">
        <v>1</v>
      </c>
      <c r="C4" s="14" t="s">
        <v>28</v>
      </c>
      <c r="D4" s="14" t="s">
        <v>29</v>
      </c>
      <c r="E4" s="14" t="s">
        <v>18</v>
      </c>
      <c r="F4" s="8">
        <v>4166</v>
      </c>
      <c r="G4" s="8">
        <f t="shared" ref="G4:G8" si="0">F4*10.764</f>
        <v>44842.824000000001</v>
      </c>
      <c r="H4" s="8">
        <f>12*3.28</f>
        <v>39.36</v>
      </c>
      <c r="I4" s="1">
        <v>2018</v>
      </c>
      <c r="J4" s="1">
        <v>2023</v>
      </c>
      <c r="K4" s="1">
        <f>J4-I4</f>
        <v>5</v>
      </c>
      <c r="L4" s="1">
        <v>60</v>
      </c>
      <c r="M4" s="2">
        <v>0.1</v>
      </c>
      <c r="N4" s="4">
        <f>(1-M4)/L4</f>
        <v>1.5000000000000001E-2</v>
      </c>
      <c r="O4" s="5">
        <v>2300</v>
      </c>
      <c r="P4" s="5">
        <f>O4*G4</f>
        <v>103138495.2</v>
      </c>
      <c r="Q4" s="5">
        <f t="shared" ref="Q4:Q8" si="1">P4*N4*K4</f>
        <v>7735387.1400000006</v>
      </c>
      <c r="R4" s="5">
        <f t="shared" ref="R4:R8" si="2">MAX(P4-Q4,0)</f>
        <v>95403108.060000002</v>
      </c>
      <c r="S4" s="9">
        <v>0</v>
      </c>
      <c r="T4" s="5">
        <f t="shared" ref="T4:T8" si="3">IF(R4&gt;M4*P4,R4*(1-S4),P4*M4)</f>
        <v>95403108.060000002</v>
      </c>
      <c r="V4" s="17">
        <f>450*0.6</f>
        <v>270</v>
      </c>
      <c r="W4" s="18" t="s">
        <v>21</v>
      </c>
    </row>
    <row r="5" spans="1:23" s="12" customFormat="1" ht="57" customHeight="1" x14ac:dyDescent="0.25">
      <c r="A5" s="26">
        <f>F5*7000</f>
        <v>44114000</v>
      </c>
      <c r="B5" s="1">
        <v>2</v>
      </c>
      <c r="C5" s="14" t="s">
        <v>30</v>
      </c>
      <c r="D5" s="14" t="s">
        <v>33</v>
      </c>
      <c r="E5" s="14" t="s">
        <v>34</v>
      </c>
      <c r="F5" s="8">
        <v>6302</v>
      </c>
      <c r="G5" s="8">
        <f t="shared" si="0"/>
        <v>67834.728000000003</v>
      </c>
      <c r="H5" s="8">
        <v>35</v>
      </c>
      <c r="I5" s="1">
        <v>2018</v>
      </c>
      <c r="J5" s="1">
        <v>2023</v>
      </c>
      <c r="K5" s="1">
        <f t="shared" ref="K5:K8" si="4">J5-I5</f>
        <v>5</v>
      </c>
      <c r="L5" s="1">
        <v>45</v>
      </c>
      <c r="M5" s="2">
        <v>0.1</v>
      </c>
      <c r="N5" s="4">
        <f t="shared" ref="N5:N8" si="5">(1-M5)/L5</f>
        <v>0.02</v>
      </c>
      <c r="O5" s="5">
        <v>1700</v>
      </c>
      <c r="P5" s="5">
        <f t="shared" ref="P5:P8" si="6">O5*G5</f>
        <v>115319037.60000001</v>
      </c>
      <c r="Q5" s="5">
        <f t="shared" si="1"/>
        <v>11531903.760000002</v>
      </c>
      <c r="R5" s="5">
        <f t="shared" si="2"/>
        <v>103787133.84</v>
      </c>
      <c r="S5" s="9">
        <v>0</v>
      </c>
      <c r="T5" s="5">
        <f t="shared" si="3"/>
        <v>103787133.84</v>
      </c>
      <c r="V5" s="17"/>
      <c r="W5" s="18"/>
    </row>
    <row r="6" spans="1:23" s="12" customFormat="1" ht="32.25" customHeight="1" x14ac:dyDescent="0.25">
      <c r="A6" s="26">
        <f>F6*7000</f>
        <v>15323000</v>
      </c>
      <c r="B6" s="1">
        <v>3</v>
      </c>
      <c r="C6" s="14" t="s">
        <v>32</v>
      </c>
      <c r="D6" s="14" t="s">
        <v>19</v>
      </c>
      <c r="E6" s="14" t="s">
        <v>31</v>
      </c>
      <c r="F6" s="8">
        <v>2189</v>
      </c>
      <c r="G6" s="8">
        <f t="shared" si="0"/>
        <v>23562.395999999997</v>
      </c>
      <c r="H6" s="8">
        <f>3.28*6.4</f>
        <v>20.992000000000001</v>
      </c>
      <c r="I6" s="1">
        <v>2018</v>
      </c>
      <c r="J6" s="1">
        <v>2023</v>
      </c>
      <c r="K6" s="1">
        <f t="shared" si="4"/>
        <v>5</v>
      </c>
      <c r="L6" s="1">
        <v>45</v>
      </c>
      <c r="M6" s="2">
        <v>0.1</v>
      </c>
      <c r="N6" s="4">
        <f t="shared" si="5"/>
        <v>0.02</v>
      </c>
      <c r="O6" s="5">
        <v>1500</v>
      </c>
      <c r="P6" s="5">
        <f t="shared" si="6"/>
        <v>35343593.999999993</v>
      </c>
      <c r="Q6" s="5">
        <f t="shared" si="1"/>
        <v>3534359.3999999994</v>
      </c>
      <c r="R6" s="5">
        <f t="shared" si="2"/>
        <v>31809234.599999994</v>
      </c>
      <c r="S6" s="9">
        <v>0</v>
      </c>
      <c r="T6" s="5">
        <f t="shared" si="3"/>
        <v>31809234.599999994</v>
      </c>
      <c r="V6" s="17"/>
      <c r="W6" s="18"/>
    </row>
    <row r="7" spans="1:23" s="12" customFormat="1" ht="32.25" customHeight="1" x14ac:dyDescent="0.25">
      <c r="A7" s="26">
        <f>F7*14000</f>
        <v>308000</v>
      </c>
      <c r="B7" s="1">
        <v>4</v>
      </c>
      <c r="C7" s="14" t="s">
        <v>35</v>
      </c>
      <c r="D7" s="14" t="s">
        <v>19</v>
      </c>
      <c r="E7" s="14" t="s">
        <v>18</v>
      </c>
      <c r="F7" s="8">
        <v>22</v>
      </c>
      <c r="G7" s="8">
        <f t="shared" si="0"/>
        <v>236.80799999999999</v>
      </c>
      <c r="H7" s="8">
        <f>3.28*4.16</f>
        <v>13.6448</v>
      </c>
      <c r="I7" s="1">
        <v>2018</v>
      </c>
      <c r="J7" s="1">
        <v>2023</v>
      </c>
      <c r="K7" s="1">
        <f t="shared" si="4"/>
        <v>5</v>
      </c>
      <c r="L7" s="1">
        <v>60</v>
      </c>
      <c r="M7" s="2">
        <v>0.1</v>
      </c>
      <c r="N7" s="4">
        <f t="shared" si="5"/>
        <v>1.5000000000000001E-2</v>
      </c>
      <c r="O7" s="5">
        <v>1100</v>
      </c>
      <c r="P7" s="5">
        <f t="shared" si="6"/>
        <v>260488.8</v>
      </c>
      <c r="Q7" s="5">
        <f t="shared" si="1"/>
        <v>19536.660000000003</v>
      </c>
      <c r="R7" s="5">
        <f t="shared" si="2"/>
        <v>240952.13999999998</v>
      </c>
      <c r="S7" s="9">
        <v>0</v>
      </c>
      <c r="T7" s="5">
        <f t="shared" si="3"/>
        <v>240952.13999999998</v>
      </c>
      <c r="V7" s="17"/>
      <c r="W7" s="18"/>
    </row>
    <row r="8" spans="1:23" s="12" customFormat="1" ht="54.75" customHeight="1" x14ac:dyDescent="0.25">
      <c r="A8" s="26">
        <f>F8*14000</f>
        <v>266000</v>
      </c>
      <c r="B8" s="1">
        <v>5</v>
      </c>
      <c r="C8" s="14" t="s">
        <v>36</v>
      </c>
      <c r="D8" s="14" t="s">
        <v>19</v>
      </c>
      <c r="E8" s="14" t="s">
        <v>18</v>
      </c>
      <c r="F8" s="8">
        <v>19</v>
      </c>
      <c r="G8" s="8">
        <f t="shared" si="0"/>
        <v>204.51599999999999</v>
      </c>
      <c r="H8" s="8">
        <f>5*3.28</f>
        <v>16.399999999999999</v>
      </c>
      <c r="I8" s="1">
        <v>2018</v>
      </c>
      <c r="J8" s="1">
        <v>2023</v>
      </c>
      <c r="K8" s="1">
        <f t="shared" si="4"/>
        <v>5</v>
      </c>
      <c r="L8" s="1">
        <v>60</v>
      </c>
      <c r="M8" s="2">
        <v>0.1</v>
      </c>
      <c r="N8" s="4">
        <f t="shared" si="5"/>
        <v>1.5000000000000001E-2</v>
      </c>
      <c r="O8" s="5">
        <v>1100</v>
      </c>
      <c r="P8" s="5">
        <f t="shared" si="6"/>
        <v>224967.59999999998</v>
      </c>
      <c r="Q8" s="5">
        <f t="shared" si="1"/>
        <v>16872.57</v>
      </c>
      <c r="R8" s="5">
        <f t="shared" si="2"/>
        <v>208095.02999999997</v>
      </c>
      <c r="S8" s="9">
        <v>0</v>
      </c>
      <c r="T8" s="5">
        <f t="shared" si="3"/>
        <v>208095.02999999997</v>
      </c>
      <c r="V8" s="27">
        <f>T9*(1-90%)</f>
        <v>23144852.366999995</v>
      </c>
      <c r="W8" s="30"/>
    </row>
    <row r="9" spans="1:23" x14ac:dyDescent="0.25">
      <c r="A9" s="7">
        <f>SUM(A4:A8)</f>
        <v>118335000</v>
      </c>
      <c r="B9" s="33" t="s">
        <v>6</v>
      </c>
      <c r="C9" s="33"/>
      <c r="D9" s="33"/>
      <c r="E9" s="33"/>
      <c r="F9" s="13">
        <f>SUM(F4:F8)</f>
        <v>12698</v>
      </c>
      <c r="G9" s="13">
        <f>SUM(G4:G8)</f>
        <v>136681.272</v>
      </c>
      <c r="H9" s="35"/>
      <c r="I9" s="36"/>
      <c r="J9" s="36"/>
      <c r="K9" s="36"/>
      <c r="L9" s="36"/>
      <c r="M9" s="36"/>
      <c r="N9" s="36"/>
      <c r="O9" s="37"/>
      <c r="P9" s="5">
        <f>SUM(P4:P8)</f>
        <v>254286583.20000002</v>
      </c>
      <c r="Q9" s="6"/>
      <c r="R9" s="6">
        <f>SUM(R4:R8)</f>
        <v>231448523.66999999</v>
      </c>
      <c r="S9" s="6"/>
      <c r="T9" s="6">
        <f>SUM(T4:T8)</f>
        <v>231448523.66999999</v>
      </c>
    </row>
    <row r="10" spans="1:23" x14ac:dyDescent="0.25">
      <c r="B10" s="34" t="s">
        <v>17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7"/>
      <c r="V10" s="3"/>
      <c r="W10" s="3"/>
    </row>
    <row r="11" spans="1:23" x14ac:dyDescent="0.25">
      <c r="B11" s="31" t="s">
        <v>37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V11">
        <f>F9*800</f>
        <v>10158400</v>
      </c>
    </row>
    <row r="12" spans="1:23" x14ac:dyDescent="0.25">
      <c r="B12" s="31" t="s">
        <v>25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5" spans="1:23" x14ac:dyDescent="0.25">
      <c r="A15">
        <v>221.43</v>
      </c>
      <c r="C15" s="15">
        <v>4.45</v>
      </c>
      <c r="D15" s="15">
        <v>2.96</v>
      </c>
      <c r="E15" s="15">
        <f>D15*C15</f>
        <v>13.172000000000001</v>
      </c>
      <c r="K15">
        <v>2382</v>
      </c>
      <c r="T15" t="s">
        <v>26</v>
      </c>
      <c r="U15">
        <v>2</v>
      </c>
    </row>
    <row r="16" spans="1:23" x14ac:dyDescent="0.25">
      <c r="A16">
        <v>725.8</v>
      </c>
      <c r="C16" s="15">
        <v>5.3</v>
      </c>
      <c r="D16" s="15">
        <v>4.4000000000000004</v>
      </c>
      <c r="E16" s="15">
        <f t="shared" ref="E16:E35" si="7">D16*C16</f>
        <v>23.32</v>
      </c>
      <c r="H16">
        <f>F9*1100</f>
        <v>13967800</v>
      </c>
      <c r="K16">
        <v>7809</v>
      </c>
      <c r="T16" t="s">
        <v>27</v>
      </c>
      <c r="U16" s="25">
        <v>0.4</v>
      </c>
    </row>
    <row r="17" spans="1:20" x14ac:dyDescent="0.25">
      <c r="A17">
        <v>155.4</v>
      </c>
      <c r="C17" s="15">
        <v>2</v>
      </c>
      <c r="D17" s="15">
        <v>2395</v>
      </c>
      <c r="E17" s="15">
        <f t="shared" si="7"/>
        <v>4790</v>
      </c>
      <c r="K17">
        <v>1672</v>
      </c>
    </row>
    <row r="18" spans="1:20" ht="15" customHeight="1" x14ac:dyDescent="0.25">
      <c r="A18">
        <v>209.8</v>
      </c>
      <c r="C18" s="15">
        <v>4.47</v>
      </c>
      <c r="D18" s="15">
        <v>4.1500000000000004</v>
      </c>
      <c r="E18" s="15">
        <f t="shared" si="7"/>
        <v>18.5505</v>
      </c>
      <c r="K18">
        <v>2257</v>
      </c>
      <c r="M18">
        <f>F4*1100</f>
        <v>4582600</v>
      </c>
      <c r="T18">
        <f>217800*2</f>
        <v>435600</v>
      </c>
    </row>
    <row r="19" spans="1:20" x14ac:dyDescent="0.25">
      <c r="A19">
        <v>140.6</v>
      </c>
      <c r="C19" s="15">
        <v>21.7</v>
      </c>
      <c r="D19" s="15">
        <v>16.7</v>
      </c>
      <c r="E19" s="15">
        <f t="shared" si="7"/>
        <v>362.39</v>
      </c>
      <c r="J19" t="e">
        <f>#REF!*0.6</f>
        <v>#REF!</v>
      </c>
      <c r="K19">
        <v>1512</v>
      </c>
      <c r="T19" s="21">
        <f>T18-G9</f>
        <v>298918.728</v>
      </c>
    </row>
    <row r="20" spans="1:20" x14ac:dyDescent="0.25">
      <c r="A20">
        <v>24.84</v>
      </c>
      <c r="C20" s="15">
        <v>24.2</v>
      </c>
      <c r="D20" s="15">
        <v>18.7</v>
      </c>
      <c r="E20" s="15">
        <f t="shared" si="7"/>
        <v>452.53999999999996</v>
      </c>
      <c r="K20">
        <v>267</v>
      </c>
      <c r="T20">
        <v>217800</v>
      </c>
    </row>
    <row r="21" spans="1:20" x14ac:dyDescent="0.25">
      <c r="A21">
        <v>106.24</v>
      </c>
      <c r="C21" s="15">
        <v>6.4</v>
      </c>
      <c r="D21" s="15">
        <v>5.7</v>
      </c>
      <c r="E21" s="15">
        <f t="shared" si="7"/>
        <v>36.480000000000004</v>
      </c>
      <c r="K21">
        <v>1143</v>
      </c>
      <c r="T21">
        <f>T20*(1-40%)</f>
        <v>130680</v>
      </c>
    </row>
    <row r="22" spans="1:20" x14ac:dyDescent="0.25">
      <c r="A22">
        <v>190.4</v>
      </c>
      <c r="C22" s="15">
        <v>14.8</v>
      </c>
      <c r="D22" s="15">
        <v>9.3000000000000007</v>
      </c>
      <c r="E22" s="15">
        <f t="shared" si="7"/>
        <v>137.64000000000001</v>
      </c>
      <c r="K22">
        <v>4096</v>
      </c>
      <c r="Q22">
        <f>1200*F4</f>
        <v>4999200</v>
      </c>
    </row>
    <row r="23" spans="1:20" x14ac:dyDescent="0.25">
      <c r="A23">
        <v>103.75</v>
      </c>
      <c r="C23" s="15">
        <v>14.2</v>
      </c>
      <c r="D23" s="15">
        <v>7.6</v>
      </c>
      <c r="E23" s="15">
        <f t="shared" si="7"/>
        <v>107.91999999999999</v>
      </c>
      <c r="K23">
        <v>13718</v>
      </c>
    </row>
    <row r="24" spans="1:20" x14ac:dyDescent="0.25">
      <c r="A24">
        <v>560</v>
      </c>
      <c r="C24" s="15">
        <v>18</v>
      </c>
      <c r="D24" s="15">
        <v>12</v>
      </c>
      <c r="E24" s="15">
        <f t="shared" si="7"/>
        <v>216</v>
      </c>
      <c r="K24">
        <v>485</v>
      </c>
    </row>
    <row r="25" spans="1:20" x14ac:dyDescent="0.25">
      <c r="A25">
        <v>895.92</v>
      </c>
      <c r="C25" s="15">
        <v>1</v>
      </c>
      <c r="D25" s="15">
        <v>1765</v>
      </c>
      <c r="E25" s="15">
        <f t="shared" si="7"/>
        <v>1765</v>
      </c>
      <c r="K25">
        <v>1162</v>
      </c>
    </row>
    <row r="26" spans="1:20" x14ac:dyDescent="0.25">
      <c r="A26">
        <v>895.9</v>
      </c>
      <c r="C26" s="15">
        <v>17</v>
      </c>
      <c r="D26" s="15">
        <v>6.6</v>
      </c>
      <c r="E26" s="15">
        <f t="shared" si="7"/>
        <v>112.19999999999999</v>
      </c>
      <c r="K26">
        <v>1560</v>
      </c>
    </row>
    <row r="27" spans="1:20" x14ac:dyDescent="0.25">
      <c r="A27">
        <v>561.6</v>
      </c>
      <c r="C27" s="15">
        <v>5.6</v>
      </c>
      <c r="D27" s="15">
        <v>4.8</v>
      </c>
      <c r="E27" s="15">
        <f t="shared" si="7"/>
        <v>26.88</v>
      </c>
      <c r="K27">
        <v>4877</v>
      </c>
    </row>
    <row r="28" spans="1:20" x14ac:dyDescent="0.25">
      <c r="A28">
        <v>276</v>
      </c>
      <c r="C28" s="15">
        <v>14</v>
      </c>
      <c r="D28" s="15">
        <v>11</v>
      </c>
      <c r="E28" s="15">
        <f t="shared" si="7"/>
        <v>154</v>
      </c>
      <c r="K28">
        <v>3943</v>
      </c>
    </row>
    <row r="29" spans="1:20" x14ac:dyDescent="0.25">
      <c r="A29">
        <v>66.5</v>
      </c>
      <c r="C29" s="15">
        <v>36</v>
      </c>
      <c r="D29" s="15">
        <v>18.8</v>
      </c>
      <c r="E29" s="15">
        <f t="shared" si="7"/>
        <v>676.80000000000007</v>
      </c>
      <c r="K29">
        <v>4745</v>
      </c>
    </row>
    <row r="30" spans="1:20" x14ac:dyDescent="0.25">
      <c r="A30">
        <v>51.1</v>
      </c>
      <c r="C30" s="15">
        <v>10</v>
      </c>
      <c r="D30" s="15">
        <v>4.5</v>
      </c>
      <c r="E30" s="15">
        <f t="shared" si="7"/>
        <v>45</v>
      </c>
      <c r="K30">
        <v>2233</v>
      </c>
    </row>
    <row r="31" spans="1:20" x14ac:dyDescent="0.25">
      <c r="A31">
        <v>1274</v>
      </c>
      <c r="C31" s="15">
        <v>54</v>
      </c>
      <c r="D31" s="15">
        <v>25</v>
      </c>
      <c r="E31" s="15">
        <f t="shared" si="7"/>
        <v>1350</v>
      </c>
      <c r="K31" s="24">
        <f>SUM(K15:K30)</f>
        <v>53861</v>
      </c>
    </row>
    <row r="32" spans="1:20" x14ac:dyDescent="0.25">
      <c r="A32">
        <v>45.12</v>
      </c>
      <c r="C32" s="15">
        <v>63</v>
      </c>
      <c r="D32" s="15">
        <v>39</v>
      </c>
      <c r="E32" s="15">
        <f t="shared" si="7"/>
        <v>2457</v>
      </c>
    </row>
    <row r="33" spans="1:11" x14ac:dyDescent="0.25">
      <c r="A33">
        <v>108</v>
      </c>
      <c r="C33" s="15">
        <v>30</v>
      </c>
      <c r="D33" s="15">
        <v>17.7</v>
      </c>
      <c r="E33" s="15">
        <f t="shared" si="7"/>
        <v>531</v>
      </c>
    </row>
    <row r="34" spans="1:11" x14ac:dyDescent="0.25">
      <c r="A34">
        <v>145</v>
      </c>
      <c r="C34" s="15">
        <v>18.5</v>
      </c>
      <c r="D34" s="15">
        <v>15.2</v>
      </c>
      <c r="E34" s="15">
        <f t="shared" si="7"/>
        <v>281.2</v>
      </c>
      <c r="K34" s="21">
        <f>E37-K31</f>
        <v>93157.398669999995</v>
      </c>
    </row>
    <row r="35" spans="1:11" x14ac:dyDescent="0.25">
      <c r="A35">
        <v>453</v>
      </c>
      <c r="C35" s="15">
        <v>12.5</v>
      </c>
      <c r="D35" s="15">
        <v>8.1</v>
      </c>
      <c r="E35" s="15">
        <f t="shared" si="7"/>
        <v>101.25</v>
      </c>
    </row>
    <row r="36" spans="1:11" x14ac:dyDescent="0.25">
      <c r="A36">
        <v>366</v>
      </c>
      <c r="E36" s="19">
        <f>SUM(E15:E35)</f>
        <v>13658.342500000001</v>
      </c>
      <c r="I36" s="28">
        <v>564570000</v>
      </c>
    </row>
    <row r="37" spans="1:11" x14ac:dyDescent="0.25">
      <c r="A37">
        <v>441</v>
      </c>
      <c r="E37" s="23">
        <f>E36*10.764</f>
        <v>147018.39867</v>
      </c>
      <c r="I37" s="28">
        <v>218984727</v>
      </c>
    </row>
    <row r="38" spans="1:11" x14ac:dyDescent="0.25">
      <c r="A38">
        <v>207.5</v>
      </c>
      <c r="I38" s="28">
        <v>25700000</v>
      </c>
    </row>
    <row r="39" spans="1:11" x14ac:dyDescent="0.25">
      <c r="A39">
        <v>21</v>
      </c>
      <c r="I39" s="29">
        <f>SUM(I36:I38)</f>
        <v>809254727</v>
      </c>
    </row>
    <row r="40" spans="1:11" x14ac:dyDescent="0.25">
      <c r="A40" s="20">
        <f>SUM(A15:A39)</f>
        <v>8245.9000000000015</v>
      </c>
    </row>
    <row r="41" spans="1:11" x14ac:dyDescent="0.25">
      <c r="A41" s="22">
        <f>A40*10.764</f>
        <v>88758.867600000012</v>
      </c>
    </row>
  </sheetData>
  <autoFilter ref="B3:T12" xr:uid="{00000000-0001-0000-0000-000000000000}"/>
  <mergeCells count="6">
    <mergeCell ref="B12:T12"/>
    <mergeCell ref="B2:T2"/>
    <mergeCell ref="B9:E9"/>
    <mergeCell ref="B11:T11"/>
    <mergeCell ref="B10:T10"/>
    <mergeCell ref="H9:O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C9DDB-FC8C-4069-A6F5-59A5D1AF776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2023-03-04T12:03:25Z</dcterms:modified>
</cp:coreProperties>
</file>