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Y:\In Progress Files\Babul\uploads\VIS(2022-23)-PL506-404-696\"/>
    </mc:Choice>
  </mc:AlternateContent>
  <xr:revisionPtr revIDLastSave="0" documentId="13_ncr:1_{A17B7572-5E71-480F-9B2D-C21310454391}" xr6:coauthVersionLast="47" xr6:coauthVersionMax="47" xr10:uidLastSave="{00000000-0000-0000-0000-000000000000}"/>
  <bookViews>
    <workbookView xWindow="-120" yWindow="-120" windowWidth="24240" windowHeight="13140" xr2:uid="{00000000-000D-0000-FFFF-FFFF0000000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5" i="1" l="1"/>
  <c r="F5" i="1"/>
  <c r="H16" i="1" l="1"/>
  <c r="H15" i="1"/>
  <c r="G5" i="1" l="1"/>
  <c r="G6" i="1" l="1"/>
  <c r="P6" i="1" s="1"/>
  <c r="F7" i="1"/>
  <c r="H17" i="1" s="1"/>
  <c r="N6" i="1"/>
  <c r="K6" i="1"/>
  <c r="N5" i="1"/>
  <c r="K5" i="1"/>
  <c r="G7" i="1" l="1"/>
  <c r="P5" i="1"/>
  <c r="Q6" i="1"/>
  <c r="R6" i="1" s="1"/>
  <c r="T6" i="1" s="1"/>
  <c r="P7" i="1" l="1"/>
  <c r="Q5" i="1"/>
  <c r="Q7" i="1" s="1"/>
  <c r="R5" i="1" l="1"/>
  <c r="R7" i="1" s="1"/>
  <c r="T5" i="1" l="1"/>
  <c r="T7" i="1" s="1"/>
  <c r="D16" i="1" s="1"/>
  <c r="D17" i="1" s="1"/>
  <c r="D18" i="1" s="1"/>
  <c r="D19" i="1" l="1"/>
  <c r="D20" i="1"/>
  <c r="H18" i="1"/>
</calcChain>
</file>

<file path=xl/sharedStrings.xml><?xml version="1.0" encoding="utf-8"?>
<sst xmlns="http://schemas.openxmlformats.org/spreadsheetml/2006/main" count="44" uniqueCount="42">
  <si>
    <t>SR. No.</t>
  </si>
  <si>
    <t>Floor</t>
  </si>
  <si>
    <t>Type of Structure</t>
  </si>
  <si>
    <r>
      <t xml:space="preserve">Area 
</t>
    </r>
    <r>
      <rPr>
        <b/>
        <i/>
        <sz val="10"/>
        <rFont val="Calibri"/>
        <family val="2"/>
        <scheme val="minor"/>
      </rPr>
      <t>(in sq.ft)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</si>
  <si>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</si>
  <si>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</si>
  <si>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</si>
  <si>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</si>
  <si>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</si>
  <si>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</si>
  <si>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</si>
  <si>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</si>
  <si>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</si>
  <si>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(INR) </t>
  </si>
  <si>
    <t>Depreciated Value
(INR)</t>
  </si>
  <si>
    <t>Discounting Factor</t>
  </si>
  <si>
    <t>Depreciated Replacement Market Value
(INR)</t>
  </si>
  <si>
    <t>RCC framed pillar beam column on RCC slab</t>
  </si>
  <si>
    <t>TOTAL</t>
  </si>
  <si>
    <t>Remarks:</t>
  </si>
  <si>
    <r>
      <t>3.</t>
    </r>
    <r>
      <rPr>
        <i/>
        <sz val="10"/>
        <color theme="1"/>
        <rFont val="Calibri"/>
        <family val="2"/>
        <scheme val="minor"/>
      </rPr>
      <t xml:space="preserve"> The valuation is done by considering the depreciated replacement cost approach.</t>
    </r>
  </si>
  <si>
    <t>First Floor</t>
  </si>
  <si>
    <r>
      <t>Area</t>
    </r>
    <r>
      <rPr>
        <b/>
        <sz val="10"/>
        <rFont val="Calibri"/>
        <family val="2"/>
        <scheme val="minor"/>
      </rPr>
      <t xml:space="preserve"> (in sq. mtr.)</t>
    </r>
  </si>
  <si>
    <t>PREMIUM</t>
  </si>
  <si>
    <t>LAND</t>
  </si>
  <si>
    <t>BUILDING</t>
  </si>
  <si>
    <t>TOTAL FMV</t>
  </si>
  <si>
    <t>ROUND OFF</t>
  </si>
  <si>
    <t>RV</t>
  </si>
  <si>
    <t>DV</t>
  </si>
  <si>
    <t>Ground Floor</t>
  </si>
  <si>
    <t>Description</t>
  </si>
  <si>
    <t>CIRCLE RATE</t>
  </si>
  <si>
    <t>Land</t>
  </si>
  <si>
    <t>Building</t>
  </si>
  <si>
    <t>Total</t>
  </si>
  <si>
    <t>BUILDING VALUATION FOR THE PROPERTY OF MRS. REENA ARORA W/O. MR. SUNIL ARORA|KHURBURA MOHALLA, DEHRADUN</t>
  </si>
  <si>
    <t>Percentage difference</t>
  </si>
  <si>
    <r>
      <t xml:space="preserve">1. </t>
    </r>
    <r>
      <rPr>
        <b/>
        <i/>
        <sz val="10"/>
        <color theme="1"/>
        <rFont val="Calibri"/>
        <family val="2"/>
        <scheme val="minor"/>
      </rPr>
      <t>All the details pertaing to the building area statement such as area, floor, etc has been taken from the site survey measurement as no approved building plan was provided to us</t>
    </r>
  </si>
  <si>
    <r>
      <t xml:space="preserve">2. </t>
    </r>
    <r>
      <rPr>
        <i/>
        <sz val="10"/>
        <color theme="1"/>
        <rFont val="Calibri"/>
        <family val="2"/>
        <scheme val="minor"/>
      </rPr>
      <t>All the structure that has been taken in the area statemnet belonging to Mrs. Reena Arora W/o. Mr. Sunil Arora</t>
    </r>
  </si>
  <si>
    <t xml:space="preserve">Main building </t>
  </si>
  <si>
    <t>4. As per by laws permissible ground covergae for residential plot is 65% in plain area. So, we have considered 65% of total built up area in ground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</si>
</sst>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4009]\ * #,##0_ ;_ [$₹-4009]\ * \-#,##0_ ;_ [$₹-4009]\ * &quot;-&quot;??_ ;_ @_ "/>
    <numFmt numFmtId="167" formatCode="_ * #,##0_ ;_ * \-#,##0_ ;_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b/>
      <i/>
      <sz val="11"/>
      <color theme="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b/>
      <sz val="10"/>
      <name val="Calibri"/>
      <family val="2"/>
      <scheme val="minor"/>
    </font>
  </fonts>
  <fills count="6">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4"/>
        <bgColor indexed="64"/>
      </patternFill>
    </fill>
    <fill>
      <patternFill patternType="solid">
        <fgColor rgb="FFFFFF0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1">
    <xf numFmtId="0" fontId="0" fillId="0" borderId="0" xfId="0"/>
    <xf numFmtId="0" fontId="4" fillId="3" borderId="4"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1" fontId="0" fillId="0" borderId="4" xfId="0" applyNumberFormat="1" applyBorder="1" applyAlignment="1">
      <alignment horizontal="center" vertical="center"/>
    </xf>
    <xf numFmtId="9" fontId="0" fillId="0" borderId="4" xfId="0" applyNumberFormat="1" applyBorder="1" applyAlignment="1">
      <alignment horizontal="center" vertical="center"/>
    </xf>
    <xf numFmtId="164" fontId="0" fillId="0" borderId="4" xfId="0" applyNumberFormat="1" applyBorder="1" applyAlignment="1">
      <alignment horizontal="center" vertical="center"/>
    </xf>
    <xf numFmtId="165" fontId="0" fillId="0" borderId="4" xfId="1" applyNumberFormat="1" applyFont="1" applyBorder="1" applyAlignment="1">
      <alignment horizontal="center" vertical="center"/>
    </xf>
    <xf numFmtId="9" fontId="0" fillId="0" borderId="4" xfId="2" applyFont="1" applyBorder="1" applyAlignment="1">
      <alignment horizontal="center" vertical="center"/>
    </xf>
    <xf numFmtId="0" fontId="2" fillId="0" borderId="4" xfId="0" applyFont="1" applyBorder="1" applyAlignment="1">
      <alignment horizontal="center" vertical="center"/>
    </xf>
    <xf numFmtId="165" fontId="2" fillId="0" borderId="4" xfId="1" applyNumberFormat="1" applyFont="1" applyBorder="1" applyAlignment="1">
      <alignment horizontal="center" vertical="center"/>
    </xf>
    <xf numFmtId="0" fontId="0" fillId="0" borderId="0" xfId="0" applyAlignment="1">
      <alignment wrapText="1"/>
    </xf>
    <xf numFmtId="0" fontId="2" fillId="4" borderId="4" xfId="0" applyFont="1" applyFill="1" applyBorder="1"/>
    <xf numFmtId="166" fontId="0" fillId="5" borderId="4" xfId="0" applyNumberFormat="1" applyFill="1" applyBorder="1"/>
    <xf numFmtId="0" fontId="2" fillId="4" borderId="4" xfId="0" applyFont="1" applyFill="1" applyBorder="1" applyAlignment="1">
      <alignment wrapText="1"/>
    </xf>
    <xf numFmtId="166" fontId="2" fillId="5" borderId="4" xfId="0" applyNumberFormat="1" applyFont="1" applyFill="1" applyBorder="1"/>
    <xf numFmtId="165" fontId="2" fillId="5" borderId="4" xfId="1" applyNumberFormat="1" applyFont="1" applyFill="1" applyBorder="1"/>
    <xf numFmtId="167" fontId="0" fillId="0" borderId="0" xfId="3" applyNumberFormat="1" applyFont="1"/>
    <xf numFmtId="43" fontId="0" fillId="0" borderId="0" xfId="0" applyNumberFormat="1"/>
    <xf numFmtId="1" fontId="0" fillId="0" borderId="0" xfId="0" applyNumberFormat="1"/>
    <xf numFmtId="43" fontId="0" fillId="0" borderId="0" xfId="3" applyFont="1"/>
    <xf numFmtId="167" fontId="2" fillId="0" borderId="4" xfId="3" applyNumberFormat="1" applyFont="1" applyBorder="1" applyAlignment="1">
      <alignment horizontal="center" vertical="top"/>
    </xf>
    <xf numFmtId="0" fontId="0" fillId="0" borderId="0" xfId="0" applyAlignment="1">
      <alignment horizontal="center"/>
    </xf>
    <xf numFmtId="166" fontId="0" fillId="0" borderId="4" xfId="3" applyNumberFormat="1" applyFont="1" applyBorder="1"/>
    <xf numFmtId="0" fontId="2" fillId="0" borderId="4" xfId="0" applyFont="1" applyBorder="1" applyAlignment="1">
      <alignment horizontal="center"/>
    </xf>
    <xf numFmtId="0" fontId="2" fillId="0" borderId="4" xfId="0" applyFont="1" applyBorder="1" applyAlignment="1">
      <alignment horizontal="center"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9" fillId="0" borderId="4" xfId="0" applyFont="1" applyBorder="1" applyAlignment="1">
      <alignment horizontal="left" vertical="center"/>
    </xf>
    <xf numFmtId="2" fontId="0" fillId="0" borderId="4" xfId="0" applyNumberFormat="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W25"/>
  <sheetViews>
    <sheetView tabSelected="1" zoomScaleNormal="100" workbookViewId="0">
      <selection activeCell="O6" sqref="O6"/>
    </sheetView>
  </sheetViews>
  <sheetFormatPr defaultRowHeight="15" x14ac:dyDescent="0.25"/>
  <cols>
    <col min="1" max="1" width="7.42578125" customWidth="1"/>
    <col min="2" max="2" width="6.5703125" customWidth="1"/>
    <col min="3" max="3" width="12.7109375" customWidth="1"/>
    <col min="4" max="4" width="13" customWidth="1"/>
    <col min="5" max="5" width="18.28515625" style="11" customWidth="1"/>
    <col min="6" max="6" width="8.85546875" style="11" customWidth="1"/>
    <col min="7" max="7" width="10" style="22" customWidth="1"/>
    <col min="8" max="8" width="11.5703125" customWidth="1"/>
    <col min="9" max="9" width="12" customWidth="1"/>
    <col min="10" max="10" width="11" customWidth="1"/>
    <col min="11" max="11" width="11.85546875" hidden="1" customWidth="1"/>
    <col min="12" max="12" width="13" customWidth="1"/>
    <col min="13" max="13" width="9.140625" hidden="1" customWidth="1"/>
    <col min="14" max="14" width="12.140625" hidden="1" customWidth="1"/>
    <col min="15" max="15" width="12.5703125" style="22" customWidth="1"/>
    <col min="16" max="16" width="14.85546875" customWidth="1"/>
    <col min="17" max="17" width="16.85546875" hidden="1" customWidth="1"/>
    <col min="18" max="18" width="16.42578125" hidden="1" customWidth="1"/>
    <col min="19" max="19" width="12.7109375" hidden="1" customWidth="1"/>
    <col min="20" max="20" width="15.140625" customWidth="1"/>
    <col min="22" max="22" width="14.28515625" style="17" bestFit="1" customWidth="1"/>
  </cols>
  <sheetData>
    <row r="3" spans="2:23" ht="15.75" x14ac:dyDescent="0.25">
      <c r="B3" s="30" t="s">
        <v>36</v>
      </c>
      <c r="C3" s="31"/>
      <c r="D3" s="31"/>
      <c r="E3" s="31"/>
      <c r="F3" s="31"/>
      <c r="G3" s="31"/>
      <c r="H3" s="31"/>
      <c r="I3" s="31"/>
      <c r="J3" s="31"/>
      <c r="K3" s="31"/>
      <c r="L3" s="31"/>
      <c r="M3" s="31"/>
      <c r="N3" s="31"/>
      <c r="O3" s="31"/>
      <c r="P3" s="31"/>
      <c r="Q3" s="31"/>
      <c r="R3" s="31"/>
      <c r="S3" s="31"/>
      <c r="T3" s="32"/>
    </row>
    <row r="4" spans="2:23" ht="61.5" customHeight="1" x14ac:dyDescent="0.25">
      <c r="B4" s="1" t="s">
        <v>0</v>
      </c>
      <c r="C4" s="1" t="s">
        <v>1</v>
      </c>
      <c r="D4" s="1" t="s">
        <v>31</v>
      </c>
      <c r="E4" s="1" t="s">
        <v>2</v>
      </c>
      <c r="F4" s="1" t="s">
        <v>22</v>
      </c>
      <c r="G4" s="1" t="s">
        <v>3</v>
      </c>
      <c r="H4" s="1" t="s">
        <v>4</v>
      </c>
      <c r="I4" s="1" t="s">
        <v>5</v>
      </c>
      <c r="J4" s="1" t="s">
        <v>6</v>
      </c>
      <c r="K4" s="1" t="s">
        <v>7</v>
      </c>
      <c r="L4" s="1" t="s">
        <v>8</v>
      </c>
      <c r="M4" s="1" t="s">
        <v>9</v>
      </c>
      <c r="N4" s="1" t="s">
        <v>10</v>
      </c>
      <c r="O4" s="1" t="s">
        <v>11</v>
      </c>
      <c r="P4" s="1" t="s">
        <v>12</v>
      </c>
      <c r="Q4" s="1" t="s">
        <v>13</v>
      </c>
      <c r="R4" s="1" t="s">
        <v>14</v>
      </c>
      <c r="S4" s="1" t="s">
        <v>15</v>
      </c>
      <c r="T4" s="1" t="s">
        <v>16</v>
      </c>
    </row>
    <row r="5" spans="2:23" ht="40.5" customHeight="1" x14ac:dyDescent="0.25">
      <c r="B5" s="2">
        <v>1</v>
      </c>
      <c r="C5" s="2" t="s">
        <v>30</v>
      </c>
      <c r="D5" s="2" t="s">
        <v>40</v>
      </c>
      <c r="E5" s="3" t="s">
        <v>17</v>
      </c>
      <c r="F5" s="40">
        <f>195.09*0.65</f>
        <v>126.80850000000001</v>
      </c>
      <c r="G5" s="4">
        <f>10.764*F5</f>
        <v>1364.966694</v>
      </c>
      <c r="H5" s="4">
        <v>12</v>
      </c>
      <c r="I5" s="2">
        <v>1990</v>
      </c>
      <c r="J5" s="2">
        <v>2022</v>
      </c>
      <c r="K5" s="2">
        <f>J5-I5</f>
        <v>32</v>
      </c>
      <c r="L5" s="2">
        <v>60</v>
      </c>
      <c r="M5" s="5">
        <v>0.1</v>
      </c>
      <c r="N5" s="6">
        <f>(1-M5)/L5</f>
        <v>1.5000000000000001E-2</v>
      </c>
      <c r="O5" s="7">
        <v>1400</v>
      </c>
      <c r="P5" s="7">
        <f>O5*G5</f>
        <v>1910953.3716</v>
      </c>
      <c r="Q5" s="7">
        <f t="shared" ref="Q5" si="0">P5*N5*K5</f>
        <v>917257.61836800002</v>
      </c>
      <c r="R5" s="7">
        <f t="shared" ref="R5" si="1">MAX(P5-Q5,0)</f>
        <v>993695.75323199993</v>
      </c>
      <c r="S5" s="8">
        <v>0</v>
      </c>
      <c r="T5" s="7">
        <f t="shared" ref="T5:T6" si="2">IF(R5&gt;M5*P5,R5*(1-S5),P5*M5)</f>
        <v>993695.75323199993</v>
      </c>
    </row>
    <row r="6" spans="2:23" ht="45.75" customHeight="1" x14ac:dyDescent="0.25">
      <c r="B6" s="2">
        <v>2</v>
      </c>
      <c r="C6" s="3" t="s">
        <v>21</v>
      </c>
      <c r="D6" s="2" t="s">
        <v>40</v>
      </c>
      <c r="E6" s="3" t="s">
        <v>17</v>
      </c>
      <c r="F6" s="3">
        <v>80.849999999999994</v>
      </c>
      <c r="G6" s="4">
        <f t="shared" ref="G6:G7" si="3">10.764*F6</f>
        <v>870.26939999999991</v>
      </c>
      <c r="H6" s="4">
        <v>12</v>
      </c>
      <c r="I6" s="2">
        <v>2013</v>
      </c>
      <c r="J6" s="2">
        <v>2022</v>
      </c>
      <c r="K6" s="2">
        <f>J6-I6</f>
        <v>9</v>
      </c>
      <c r="L6" s="2">
        <v>60</v>
      </c>
      <c r="M6" s="5">
        <v>0.1</v>
      </c>
      <c r="N6" s="6">
        <f>(1-M6)/L6</f>
        <v>1.5000000000000001E-2</v>
      </c>
      <c r="O6" s="7">
        <v>1400</v>
      </c>
      <c r="P6" s="7">
        <f>O6*G6</f>
        <v>1218377.1599999999</v>
      </c>
      <c r="Q6" s="7">
        <f>P6*N6*K6</f>
        <v>164480.9166</v>
      </c>
      <c r="R6" s="7">
        <f>MAX(P6-Q6,0)</f>
        <v>1053896.2434</v>
      </c>
      <c r="S6" s="8">
        <v>0</v>
      </c>
      <c r="T6" s="7">
        <f t="shared" si="2"/>
        <v>1053896.2434</v>
      </c>
    </row>
    <row r="7" spans="2:23" x14ac:dyDescent="0.25">
      <c r="B7" s="33" t="s">
        <v>18</v>
      </c>
      <c r="C7" s="33"/>
      <c r="D7" s="33"/>
      <c r="E7" s="33"/>
      <c r="F7" s="9">
        <f>SUM(F5:F6)</f>
        <v>207.6585</v>
      </c>
      <c r="G7" s="21">
        <f t="shared" si="3"/>
        <v>2235.2360939999999</v>
      </c>
      <c r="H7" s="36"/>
      <c r="I7" s="37"/>
      <c r="J7" s="37"/>
      <c r="K7" s="37"/>
      <c r="L7" s="37"/>
      <c r="M7" s="37"/>
      <c r="N7" s="37"/>
      <c r="O7" s="38"/>
      <c r="P7" s="10">
        <f>SUM(P5:P6)</f>
        <v>3129330.5315999999</v>
      </c>
      <c r="Q7" s="10">
        <f>SUM(Q5:Q6)</f>
        <v>1081738.5349679999</v>
      </c>
      <c r="R7" s="10">
        <f>SUM(R5:R6)</f>
        <v>2047591.996632</v>
      </c>
      <c r="S7" s="10"/>
      <c r="T7" s="10">
        <f>SUM(T5:T6)</f>
        <v>2047591.996632</v>
      </c>
    </row>
    <row r="8" spans="2:23" x14ac:dyDescent="0.25">
      <c r="B8" s="34" t="s">
        <v>19</v>
      </c>
      <c r="C8" s="34"/>
      <c r="D8" s="34"/>
      <c r="E8" s="34"/>
      <c r="F8" s="34"/>
      <c r="G8" s="34"/>
      <c r="H8" s="34"/>
      <c r="I8" s="34"/>
      <c r="J8" s="34"/>
      <c r="K8" s="34"/>
      <c r="L8" s="34"/>
      <c r="M8" s="34"/>
      <c r="N8" s="34"/>
      <c r="O8" s="34"/>
      <c r="P8" s="34"/>
      <c r="Q8" s="34"/>
      <c r="R8" s="34"/>
      <c r="S8" s="34"/>
      <c r="T8" s="34"/>
    </row>
    <row r="9" spans="2:23" x14ac:dyDescent="0.25">
      <c r="B9" s="34" t="s">
        <v>38</v>
      </c>
      <c r="C9" s="34"/>
      <c r="D9" s="34"/>
      <c r="E9" s="34"/>
      <c r="F9" s="34"/>
      <c r="G9" s="34"/>
      <c r="H9" s="34"/>
      <c r="I9" s="34"/>
      <c r="J9" s="34"/>
      <c r="K9" s="34"/>
      <c r="L9" s="34"/>
      <c r="M9" s="34"/>
      <c r="N9" s="34"/>
      <c r="O9" s="34"/>
      <c r="P9" s="34"/>
      <c r="Q9" s="34"/>
      <c r="R9" s="34"/>
      <c r="S9" s="34"/>
      <c r="T9" s="34"/>
    </row>
    <row r="10" spans="2:23" x14ac:dyDescent="0.25">
      <c r="B10" s="35" t="s">
        <v>39</v>
      </c>
      <c r="C10" s="29"/>
      <c r="D10" s="29"/>
      <c r="E10" s="29"/>
      <c r="F10" s="29"/>
      <c r="G10" s="29"/>
      <c r="H10" s="29"/>
      <c r="I10" s="29"/>
      <c r="J10" s="29"/>
      <c r="K10" s="29"/>
      <c r="L10" s="29"/>
      <c r="M10" s="29"/>
      <c r="N10" s="29"/>
      <c r="O10" s="29"/>
      <c r="P10" s="29"/>
      <c r="Q10" s="29"/>
      <c r="R10" s="29"/>
      <c r="S10" s="29"/>
      <c r="T10" s="29"/>
      <c r="V10" s="20"/>
    </row>
    <row r="11" spans="2:23" x14ac:dyDescent="0.25">
      <c r="B11" s="29" t="s">
        <v>20</v>
      </c>
      <c r="C11" s="29"/>
      <c r="D11" s="29"/>
      <c r="E11" s="29"/>
      <c r="F11" s="29"/>
      <c r="G11" s="29"/>
      <c r="H11" s="29"/>
      <c r="I11" s="29"/>
      <c r="J11" s="29"/>
      <c r="K11" s="29"/>
      <c r="L11" s="29"/>
      <c r="M11" s="29"/>
      <c r="N11" s="29"/>
      <c r="O11" s="29"/>
      <c r="P11" s="29"/>
      <c r="Q11" s="29"/>
      <c r="R11" s="29"/>
      <c r="S11" s="29"/>
      <c r="T11" s="29"/>
    </row>
    <row r="12" spans="2:23" x14ac:dyDescent="0.25">
      <c r="B12" s="39" t="s">
        <v>41</v>
      </c>
      <c r="C12" s="39"/>
      <c r="D12" s="39"/>
      <c r="E12" s="39"/>
      <c r="F12" s="39"/>
      <c r="G12" s="39"/>
      <c r="H12" s="39"/>
      <c r="I12" s="39"/>
      <c r="J12" s="39"/>
      <c r="K12" s="39"/>
      <c r="L12" s="39"/>
      <c r="M12" s="39"/>
      <c r="N12" s="39"/>
      <c r="O12" s="39"/>
      <c r="P12" s="39"/>
      <c r="Q12" s="39"/>
      <c r="R12" s="39"/>
      <c r="S12" s="39"/>
      <c r="T12" s="39"/>
    </row>
    <row r="14" spans="2:23" x14ac:dyDescent="0.25">
      <c r="C14" s="12" t="s">
        <v>23</v>
      </c>
      <c r="D14" s="13">
        <v>0</v>
      </c>
      <c r="F14" s="27"/>
      <c r="G14" s="26" t="s">
        <v>32</v>
      </c>
      <c r="H14" s="27"/>
      <c r="I14" s="27"/>
      <c r="J14" s="27"/>
      <c r="K14" s="27"/>
      <c r="L14" s="27"/>
      <c r="M14" s="27"/>
      <c r="N14" s="27"/>
      <c r="O14" s="27"/>
      <c r="P14" s="27"/>
      <c r="Q14" s="27"/>
      <c r="R14" s="27"/>
      <c r="S14" s="27"/>
      <c r="T14" s="27"/>
      <c r="U14" s="27"/>
      <c r="V14" s="27"/>
      <c r="W14" s="28"/>
    </row>
    <row r="15" spans="2:23" x14ac:dyDescent="0.25">
      <c r="C15" s="12" t="s">
        <v>24</v>
      </c>
      <c r="D15" s="13">
        <f>233.33*19950</f>
        <v>4654933.5</v>
      </c>
      <c r="E15"/>
      <c r="F15"/>
      <c r="G15" t="s">
        <v>33</v>
      </c>
      <c r="H15" s="11">
        <f>13000*195.09</f>
        <v>2536170</v>
      </c>
      <c r="I15" s="11"/>
      <c r="J15" s="22"/>
      <c r="O15"/>
      <c r="R15" s="22"/>
      <c r="V15"/>
    </row>
    <row r="16" spans="2:23" x14ac:dyDescent="0.25">
      <c r="C16" s="12" t="s">
        <v>25</v>
      </c>
      <c r="D16" s="13">
        <f>T7</f>
        <v>2047591.996632</v>
      </c>
      <c r="G16" s="24" t="s">
        <v>34</v>
      </c>
      <c r="H16" s="23">
        <f>12000*F5*0.724+12000*F6*0.826</f>
        <v>1903097.4479999999</v>
      </c>
      <c r="K16" s="19"/>
    </row>
    <row r="17" spans="3:11" x14ac:dyDescent="0.25">
      <c r="C17" s="14" t="s">
        <v>26</v>
      </c>
      <c r="D17" s="15">
        <f>SUM(D14:D16)</f>
        <v>6702525.4966320004</v>
      </c>
      <c r="G17" s="24" t="s">
        <v>35</v>
      </c>
      <c r="H17" s="23">
        <f>H16+H15</f>
        <v>4439267.4479999999</v>
      </c>
      <c r="K17" s="19"/>
    </row>
    <row r="18" spans="3:11" ht="16.5" customHeight="1" x14ac:dyDescent="0.25">
      <c r="C18" s="14" t="s">
        <v>27</v>
      </c>
      <c r="D18" s="15">
        <f>ROUND(D17,-4)</f>
        <v>6700000</v>
      </c>
      <c r="G18" s="25" t="s">
        <v>37</v>
      </c>
      <c r="H18" s="8">
        <f>(1-H17/D18)</f>
        <v>0.33742276895522394</v>
      </c>
      <c r="K18" s="17"/>
    </row>
    <row r="19" spans="3:11" x14ac:dyDescent="0.25">
      <c r="C19" s="12" t="s">
        <v>28</v>
      </c>
      <c r="D19" s="16">
        <f>0.85*D18</f>
        <v>5695000</v>
      </c>
      <c r="K19" s="18"/>
    </row>
    <row r="20" spans="3:11" x14ac:dyDescent="0.25">
      <c r="C20" s="12" t="s">
        <v>29</v>
      </c>
      <c r="D20" s="16">
        <f>0.75*D18</f>
        <v>5025000</v>
      </c>
    </row>
    <row r="25" spans="3:11" x14ac:dyDescent="0.25">
      <c r="H25" s="22"/>
    </row>
  </sheetData>
  <mergeCells count="8">
    <mergeCell ref="B12:T12"/>
    <mergeCell ref="B11:T11"/>
    <mergeCell ref="B3:T3"/>
    <mergeCell ref="B7:E7"/>
    <mergeCell ref="B8:T8"/>
    <mergeCell ref="B9:T9"/>
    <mergeCell ref="B10:T10"/>
    <mergeCell ref="H7:O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Rajani Gupta</cp:lastModifiedBy>
  <dcterms:created xsi:type="dcterms:W3CDTF">2022-11-04T05:05:51Z</dcterms:created>
  <dcterms:modified xsi:type="dcterms:W3CDTF">2023-01-04T11:24:00Z</dcterms:modified>
</cp:coreProperties>
</file>