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452" tabRatio="755"/>
  </bookViews>
  <sheets>
    <sheet name="Summary-2021-22" sheetId="15" r:id="rId1"/>
    <sheet name="D-VEHICLE" sheetId="4" r:id="rId2"/>
    <sheet name="D-BUILDING" sheetId="6" r:id="rId3"/>
    <sheet name="D-Tubewell" sheetId="7" r:id="rId4"/>
    <sheet name="D-ELECTRI. " sheetId="9" r:id="rId5"/>
    <sheet name="D-FURNITURE" sheetId="10" r:id="rId6"/>
    <sheet name="D-COMP." sheetId="11" r:id="rId7"/>
    <sheet name="D-OFFICE EQUIP" sheetId="13" r:id="rId8"/>
    <sheet name="D-PLANTS &amp; MACHINERY " sheetId="14" r:id="rId9"/>
  </sheets>
  <externalReferences>
    <externalReference r:id="rId10"/>
  </externalReferences>
  <definedNames>
    <definedName name="_xlnm._FilterDatabase" localSheetId="2" hidden="1">'D-BUILDING'!$A$7:$X$7</definedName>
    <definedName name="_xlnm._FilterDatabase" localSheetId="6" hidden="1">'D-COMP.'!#REF!</definedName>
    <definedName name="_xlnm._FilterDatabase" localSheetId="4" hidden="1">'D-ELECTRI. '!#REF!</definedName>
    <definedName name="_xlnm._FilterDatabase" localSheetId="5" hidden="1">'D-FURNITURE'!$A$8:$X$8</definedName>
    <definedName name="_xlnm._FilterDatabase" localSheetId="7" hidden="1">'D-OFFICE EQUIP'!#REF!</definedName>
    <definedName name="_xlnm._FilterDatabase" localSheetId="8" hidden="1">'D-PLANTS &amp; MACHINERY '!$8:$9</definedName>
    <definedName name="_xlnm._FilterDatabase" localSheetId="3" hidden="1">'D-Tubewell'!$B$8:$BY$14</definedName>
    <definedName name="_xlnm._FilterDatabase" localSheetId="1" hidden="1">'D-VEHICLE'!#REF!</definedName>
    <definedName name="_xlnm.Print_Area" localSheetId="4">'D-ELECTRI. '!$B$6:$Y$36</definedName>
    <definedName name="_xlnm.Print_Area" localSheetId="1">'D-VEHICLE'!$B$7:$X$16</definedName>
    <definedName name="_xlnm.Print_Area" localSheetId="0">'Summary-2021-22'!$B$1:$R$29</definedName>
    <definedName name="_xlnm.Print_Titles" localSheetId="6">'D-COMP.'!$10:$10</definedName>
    <definedName name="_xlnm.Print_Titles" localSheetId="5">'D-FURNITURE'!$8:$8</definedName>
    <definedName name="_xlnm.Print_Titles" localSheetId="7">'D-OFFICE EQUIP'!$10:$10</definedName>
    <definedName name="_xlnm.Print_Titles" localSheetId="8">'D-PLANTS &amp; MACHINERY '!$7:$7</definedName>
    <definedName name="_xlnm.Print_Titles" localSheetId="3">'D-Tubewell'!$9:$9</definedName>
    <definedName name="Z_454C5E0C_A4B8_11D8_8400_0050BACD4A5B_.wvu.Cols" localSheetId="2" hidden="1">'D-BUILDING'!#REF!,'D-BUILDING'!#REF!,'D-BUILDING'!#REF!,'D-BUILDING'!#REF!</definedName>
    <definedName name="Z_454C5E0C_A4B8_11D8_8400_0050BACD4A5B_.wvu.Cols" localSheetId="6" hidden="1">'D-COMP.'!#REF!,'D-COMP.'!#REF!,'D-COMP.'!#REF!,'D-COMP.'!#REF!</definedName>
    <definedName name="Z_454C5E0C_A4B8_11D8_8400_0050BACD4A5B_.wvu.Cols" localSheetId="4" hidden="1">'D-ELECTRI. '!#REF!,'D-ELECTRI. '!#REF!,'D-ELECTRI. '!#REF!,'D-ELECTRI. '!#REF!</definedName>
    <definedName name="Z_454C5E0C_A4B8_11D8_8400_0050BACD4A5B_.wvu.Cols" localSheetId="5" hidden="1">'D-FURNITURE'!$A$1:$A$65492,'D-FURNITURE'!#REF!,'D-FURNITURE'!#REF!,'D-FURNITURE'!#REF!,'D-FURNITURE'!#REF!,'D-FURNITURE'!#REF!</definedName>
    <definedName name="Z_454C5E0C_A4B8_11D8_8400_0050BACD4A5B_.wvu.Cols" localSheetId="7" hidden="1">'D-OFFICE EQUIP'!#REF!,'D-OFFICE EQUIP'!#REF!,'D-OFFICE EQUIP'!#REF!,'D-OFFICE EQUIP'!#REF!,'D-OFFICE EQUIP'!#REF!</definedName>
    <definedName name="Z_454C5E0C_A4B8_11D8_8400_0050BACD4A5B_.wvu.Cols" localSheetId="8" hidden="1">'D-PLANTS &amp; MACHINERY '!#REF!,'D-PLANTS &amp; MACHINERY '!#REF!,'D-PLANTS &amp; MACHINERY '!#REF!,'D-PLANTS &amp; MACHINERY '!#REF!,'D-PLANTS &amp; MACHINERY '!#REF!</definedName>
    <definedName name="Z_454C5E0C_A4B8_11D8_8400_0050BACD4A5B_.wvu.Cols" localSheetId="3" hidden="1">'D-Tubewell'!$G$1:$G$65528,'D-Tubewell'!#REF!,'D-Tubewell'!$BH$1:$BH$65528,'D-Tubewell'!$BS$1:$BT$65528,'D-Tubewell'!$BV$1:$BV$65528</definedName>
    <definedName name="Z_454C5E0C_A4B8_11D8_8400_0050BACD4A5B_.wvu.Cols" localSheetId="1" hidden="1">'D-VEHICLE'!#REF!,'D-VEHICLE'!#REF!,'D-VEHICLE'!#REF!,'D-VEHICLE'!#REF!</definedName>
    <definedName name="Z_454C5E0C_A4B8_11D8_8400_0050BACD4A5B_.wvu.Cols" localSheetId="0" hidden="1">'Summary-2021-22'!#REF!,'Summary-2021-22'!$E$1:$E$65535,'Summary-2021-22'!#REF!,'Summary-2021-22'!#REF!,'Summary-2021-22'!$N$1:$N$65535</definedName>
    <definedName name="Z_454C5E0C_A4B8_11D8_8400_0050BACD4A5B_.wvu.FilterData" localSheetId="6" hidden="1">'D-COMP.'!#REF!</definedName>
    <definedName name="Z_454C5E0C_A4B8_11D8_8400_0050BACD4A5B_.wvu.FilterData" localSheetId="5" hidden="1">'D-FURNITURE'!#REF!</definedName>
    <definedName name="Z_454C5E0C_A4B8_11D8_8400_0050BACD4A5B_.wvu.FilterData" localSheetId="7" hidden="1">'D-OFFICE EQUIP'!#REF!</definedName>
    <definedName name="Z_454C5E0C_A4B8_11D8_8400_0050BACD4A5B_.wvu.FilterData" localSheetId="8" hidden="1">'D-PLANTS &amp; MACHINERY '!#REF!</definedName>
    <definedName name="Z_454C5E0C_A4B8_11D8_8400_0050BACD4A5B_.wvu.FilterData" localSheetId="3" hidden="1">'D-Tubewell'!#REF!</definedName>
    <definedName name="Z_454C5E0C_A4B8_11D8_8400_0050BACD4A5B_.wvu.PrintTitles" localSheetId="6" hidden="1">'D-COMP.'!$A$8:$IW$10</definedName>
    <definedName name="Z_454C5E0C_A4B8_11D8_8400_0050BACD4A5B_.wvu.PrintTitles" localSheetId="5" hidden="1">'D-FURNITURE'!$A$7:$GM$10</definedName>
    <definedName name="Z_454C5E0C_A4B8_11D8_8400_0050BACD4A5B_.wvu.PrintTitles" localSheetId="7" hidden="1">'D-OFFICE EQUIP'!$A$8:$IT$10</definedName>
    <definedName name="Z_454C5E0C_A4B8_11D8_8400_0050BACD4A5B_.wvu.PrintTitles" localSheetId="8" hidden="1">'D-PLANTS &amp; MACHINERY '!$A$5:$GF$7</definedName>
    <definedName name="Z_454C5E0C_A4B8_11D8_8400_0050BACD4A5B_.wvu.PrintTitles" localSheetId="3" hidden="1">'D-Tubewell'!$A$7:$IV$9</definedName>
    <definedName name="Z_454C5E0C_A4B8_11D8_8400_0050BACD4A5B_.wvu.Rows" localSheetId="1" hidden="1">'D-VEHICLE'!#REF!</definedName>
    <definedName name="Z_454C5E0F_A4B8_11D8_8400_0050BACD4A5B_.wvu.FilterData" localSheetId="8" hidden="1">'D-PLANTS &amp; MACHINERY '!#REF!</definedName>
    <definedName name="Z_454C5E0F_A4B8_11D8_8400_0050BACD4A5B_.wvu.FilterData" localSheetId="3" hidden="1">'D-Tubewell'!#REF!</definedName>
    <definedName name="Z_454C5E17_A4B8_11D8_8400_0050BACD4A5B_.wvu.FilterData" localSheetId="8" hidden="1">'D-PLANTS &amp; MACHINERY '!#REF!</definedName>
    <definedName name="Z_454C5E17_A4B8_11D8_8400_0050BACD4A5B_.wvu.FilterData" localSheetId="3" hidden="1">'D-Tubewell'!#REF!</definedName>
    <definedName name="Z_8D58C3DC_50E5_4E15_B580_DDC522CC5D9E_.wvu.Cols" localSheetId="6" hidden="1">'D-COMP.'!$A$1:$B$65489,'D-COMP.'!#REF!,'D-COMP.'!#REF!,'D-COMP.'!#REF!,'D-COMP.'!#REF!</definedName>
    <definedName name="Z_8D58C3DC_50E5_4E15_B580_DDC522CC5D9E_.wvu.Cols" localSheetId="4" hidden="1">'D-ELECTRI. '!$A$1:$A$65480,'D-ELECTRI. '!#REF!,'D-ELECTRI. '!#REF!,'D-ELECTRI. '!#REF!,'D-ELECTRI. '!#REF!</definedName>
    <definedName name="Z_8D58C3DC_50E5_4E15_B580_DDC522CC5D9E_.wvu.Cols" localSheetId="5" hidden="1">'D-FURNITURE'!$A$1:$A$65492</definedName>
    <definedName name="Z_8D58C3DC_50E5_4E15_B580_DDC522CC5D9E_.wvu.Cols" localSheetId="7" hidden="1">'D-OFFICE EQUIP'!#REF!,'D-OFFICE EQUIP'!#REF!,'D-OFFICE EQUIP'!#REF!,'D-OFFICE EQUIP'!#REF!</definedName>
    <definedName name="Z_8D58C3DC_50E5_4E15_B580_DDC522CC5D9E_.wvu.Cols" localSheetId="8" hidden="1">'D-PLANTS &amp; MACHINERY '!$A$1:$A$188,'D-PLANTS &amp; MACHINERY '!#REF!,'D-PLANTS &amp; MACHINERY '!#REF!,'D-PLANTS &amp; MACHINERY '!#REF!,'D-PLANTS &amp; MACHINERY '!#REF!</definedName>
    <definedName name="Z_8D58C3DC_50E5_4E15_B580_DDC522CC5D9E_.wvu.Cols" localSheetId="3" hidden="1">'D-Tubewell'!$A$1:$A$65528,'D-Tubewell'!$G$1:$J$65528,'D-Tubewell'!$AG$1:$BG$65528,'D-Tubewell'!$BY$1:$BY$65528,'D-Tubewell'!#REF!</definedName>
    <definedName name="Z_8D58C3DC_50E5_4E15_B580_DDC522CC5D9E_.wvu.Cols" localSheetId="1" hidden="1">'D-VEHICLE'!$A$1:$A$65526,'D-VEHICLE'!#REF!</definedName>
    <definedName name="Z_8D58C3DC_50E5_4E15_B580_DDC522CC5D9E_.wvu.Cols" localSheetId="0" hidden="1">'Summary-2021-22'!#REF!,'Summary-2021-22'!$E$1:$E$65535,'Summary-2021-22'!#REF!,'Summary-2021-22'!#REF!</definedName>
    <definedName name="Z_8D58C3DC_50E5_4E15_B580_DDC522CC5D9E_.wvu.FilterData" localSheetId="6" hidden="1">'D-COMP.'!#REF!</definedName>
    <definedName name="Z_8D58C3DC_50E5_4E15_B580_DDC522CC5D9E_.wvu.FilterData" localSheetId="5" hidden="1">'D-FURNITURE'!#REF!</definedName>
    <definedName name="Z_8D58C3DC_50E5_4E15_B580_DDC522CC5D9E_.wvu.FilterData" localSheetId="7" hidden="1">'D-OFFICE EQUIP'!#REF!</definedName>
    <definedName name="Z_8D58C3DC_50E5_4E15_B580_DDC522CC5D9E_.wvu.FilterData" localSheetId="8" hidden="1">'D-PLANTS &amp; MACHINERY '!#REF!</definedName>
    <definedName name="Z_8D58C3DC_50E5_4E15_B580_DDC522CC5D9E_.wvu.FilterData" localSheetId="3" hidden="1">'D-Tubewell'!#REF!</definedName>
    <definedName name="Z_8D58C3DC_50E5_4E15_B580_DDC522CC5D9E_.wvu.PrintTitles" localSheetId="6" hidden="1">'D-COMP.'!$A$8:$IW$10</definedName>
    <definedName name="Z_8D58C3DC_50E5_4E15_B580_DDC522CC5D9E_.wvu.PrintTitles" localSheetId="5" hidden="1">'D-FURNITURE'!$A$7:$GM$10</definedName>
    <definedName name="Z_8D58C3DC_50E5_4E15_B580_DDC522CC5D9E_.wvu.PrintTitles" localSheetId="7" hidden="1">'D-OFFICE EQUIP'!$A$8:$IT$10</definedName>
    <definedName name="Z_8D58C3DC_50E5_4E15_B580_DDC522CC5D9E_.wvu.PrintTitles" localSheetId="8" hidden="1">'D-PLANTS &amp; MACHINERY '!$A$5:$GF$7</definedName>
    <definedName name="Z_8D58C3DC_50E5_4E15_B580_DDC522CC5D9E_.wvu.PrintTitles" localSheetId="3" hidden="1">'D-Tubewell'!$A$7:$IV$9</definedName>
    <definedName name="Z_8D58C3DC_50E5_4E15_B580_DDC522CC5D9E_.wvu.Rows" localSheetId="1" hidden="1">'D-VEHICLE'!#REF!</definedName>
    <definedName name="Z_A62896C4_A50F_11D8_8315_000244355623_.wvu.Cols" localSheetId="6" hidden="1">'D-COMP.'!#REF!,'D-COMP.'!#REF!</definedName>
    <definedName name="Z_A62896C4_A50F_11D8_8315_000244355623_.wvu.Cols" localSheetId="4" hidden="1">'D-ELECTRI. '!#REF!,'D-ELECTRI. '!#REF!,'D-ELECTRI. '!#REF!,'D-ELECTRI. '!#REF!,'D-ELECTRI. '!#REF!</definedName>
    <definedName name="Z_A62896C4_A50F_11D8_8315_000244355623_.wvu.Cols" localSheetId="7" hidden="1">'D-OFFICE EQUIP'!#REF!,'D-OFFICE EQUIP'!#REF!,'D-OFFICE EQUIP'!#REF!,'D-OFFICE EQUIP'!#REF!,'D-OFFICE EQUIP'!#REF!</definedName>
    <definedName name="Z_A62896C4_A50F_11D8_8315_000244355623_.wvu.Cols" localSheetId="1" hidden="1">'D-VEHICLE'!#REF!,'D-VEHICLE'!#REF!,'D-VEHICLE'!#REF!</definedName>
    <definedName name="Z_A62896C4_A50F_11D8_8315_000244355623_.wvu.FilterData" localSheetId="6" hidden="1">'D-COMP.'!#REF!</definedName>
    <definedName name="Z_A62896C4_A50F_11D8_8315_000244355623_.wvu.FilterData" localSheetId="5" hidden="1">'D-FURNITURE'!#REF!</definedName>
    <definedName name="Z_A62896C4_A50F_11D8_8315_000244355623_.wvu.FilterData" localSheetId="7" hidden="1">'D-OFFICE EQUIP'!#REF!</definedName>
    <definedName name="Z_A62896C4_A50F_11D8_8315_000244355623_.wvu.PrintTitles" localSheetId="6" hidden="1">'D-COMP.'!$A$8:$IW$10</definedName>
    <definedName name="Z_A62896C4_A50F_11D8_8315_000244355623_.wvu.PrintTitles" localSheetId="7" hidden="1">'D-OFFICE EQUIP'!$A$8:$IT$10</definedName>
    <definedName name="Z_A62896C4_A50F_11D8_8315_000244355623_.wvu.Rows" localSheetId="1" hidden="1">'D-VEHICLE'!#REF!</definedName>
    <definedName name="Z_C4E722A1_C07C_11D9_A667_000021FA30F4_.wvu.Cols" localSheetId="2" hidden="1">'D-BUILDING'!#REF!</definedName>
    <definedName name="Z_C4E722A1_C07C_11D9_A667_000021FA30F4_.wvu.Cols" localSheetId="6" hidden="1">'D-COMP.'!$A$1:$A$65489,'D-COMP.'!#REF!</definedName>
    <definedName name="Z_C4E722A1_C07C_11D9_A667_000021FA30F4_.wvu.Cols" localSheetId="5" hidden="1">'D-FURNITURE'!$A$1:$A$65492,'D-FURNITURE'!#REF!</definedName>
    <definedName name="Z_C4E722A1_C07C_11D9_A667_000021FA30F4_.wvu.Cols" localSheetId="7" hidden="1">'D-OFFICE EQUIP'!#REF!</definedName>
    <definedName name="Z_C4E722A1_C07C_11D9_A667_000021FA30F4_.wvu.Cols" localSheetId="1" hidden="1">'D-VEHICLE'!$A$1:$A$65526</definedName>
    <definedName name="Z_C4E722A1_C07C_11D9_A667_000021FA30F4_.wvu.Cols" localSheetId="0" hidden="1">'Summary-2021-22'!#REF!,'Summary-2021-22'!$E$1:$E$65535,'Summary-2021-22'!#REF!,'Summary-2021-22'!#REF!,'Summary-2021-22'!$N$1:$N$65535</definedName>
    <definedName name="Z_C4E722A1_C07C_11D9_A667_000021FA30F4_.wvu.FilterData" localSheetId="5" hidden="1">'D-FURNITURE'!#REF!</definedName>
    <definedName name="Z_C4E722A1_C07C_11D9_A667_000021FA30F4_.wvu.FilterData" localSheetId="8" hidden="1">'D-PLANTS &amp; MACHINERY '!#REF!</definedName>
    <definedName name="Z_C4E722A1_C07C_11D9_A667_000021FA30F4_.wvu.FilterData" localSheetId="3" hidden="1">'D-Tubewell'!#REF!</definedName>
    <definedName name="Z_C4E722A1_C07C_11D9_A667_000021FA30F4_.wvu.PrintTitles" localSheetId="6" hidden="1">'D-COMP.'!$A$8:$IW$10</definedName>
    <definedName name="Z_C4E722A1_C07C_11D9_A667_000021FA30F4_.wvu.PrintTitles" localSheetId="5" hidden="1">'D-FURNITURE'!$A$7:$GM$10</definedName>
    <definedName name="Z_C4E722A1_C07C_11D9_A667_000021FA30F4_.wvu.PrintTitles" localSheetId="7" hidden="1">'D-OFFICE EQUIP'!$A$8:$IT$10</definedName>
    <definedName name="Z_C4E722A1_C07C_11D9_A667_000021FA30F4_.wvu.PrintTitles" localSheetId="8" hidden="1">'D-PLANTS &amp; MACHINERY '!$A$5:$GF$7</definedName>
    <definedName name="Z_C4E722A1_C07C_11D9_A667_000021FA30F4_.wvu.PrintTitles" localSheetId="3" hidden="1">'D-Tubewell'!$A$7:$IV$9</definedName>
    <definedName name="Z_C4E722A1_C07C_11D9_A667_000021FA30F4_.wvu.Rows" localSheetId="1" hidden="1">'D-VEHICLE'!#REF!</definedName>
    <definedName name="Z_D39D289C_ADB0_4F46_BCF3_59C90094F8AE_.wvu.Cols" localSheetId="6" hidden="1">'D-COMP.'!$A$1:$A$65489,'D-COMP.'!#REF!,'D-COMP.'!#REF!,'D-COMP.'!#REF!,'D-COMP.'!#REF!</definedName>
    <definedName name="Z_D39D289C_ADB0_4F46_BCF3_59C90094F8AE_.wvu.Cols" localSheetId="5" hidden="1">'D-FURNITURE'!$A$1:$A$65492,'D-FURNITURE'!#REF!,'D-FURNITURE'!#REF!,'D-FURNITURE'!#REF!,'D-FURNITURE'!#REF!</definedName>
    <definedName name="Z_D39D289C_ADB0_4F46_BCF3_59C90094F8AE_.wvu.Cols" localSheetId="7" hidden="1">'D-OFFICE EQUIP'!#REF!,'D-OFFICE EQUIP'!#REF!</definedName>
    <definedName name="Z_D39D289C_ADB0_4F46_BCF3_59C90094F8AE_.wvu.Cols" localSheetId="1" hidden="1">'D-VEHICLE'!$A$1:$A$65526,'D-VEHICLE'!#REF!</definedName>
    <definedName name="Z_D39D289C_ADB0_4F46_BCF3_59C90094F8AE_.wvu.Cols" localSheetId="0" hidden="1">'Summary-2021-22'!#REF!,'Summary-2021-22'!$E$1:$E$65535,'Summary-2021-22'!#REF!,'Summary-2021-22'!#REF!</definedName>
    <definedName name="Z_D39D289C_ADB0_4F46_BCF3_59C90094F8AE_.wvu.FilterData" localSheetId="6" hidden="1">'D-COMP.'!#REF!</definedName>
    <definedName name="Z_D39D289C_ADB0_4F46_BCF3_59C90094F8AE_.wvu.FilterData" localSheetId="5" hidden="1">'D-FURNITURE'!#REF!</definedName>
    <definedName name="Z_D39D289C_ADB0_4F46_BCF3_59C90094F8AE_.wvu.FilterData" localSheetId="7" hidden="1">'D-OFFICE EQUIP'!#REF!</definedName>
    <definedName name="Z_D39D289C_ADB0_4F46_BCF3_59C90094F8AE_.wvu.FilterData" localSheetId="8" hidden="1">'D-PLANTS &amp; MACHINERY '!#REF!</definedName>
    <definedName name="Z_D39D289C_ADB0_4F46_BCF3_59C90094F8AE_.wvu.FilterData" localSheetId="3" hidden="1">'D-Tubewell'!#REF!</definedName>
    <definedName name="Z_D39D289C_ADB0_4F46_BCF3_59C90094F8AE_.wvu.PrintTitles" localSheetId="6" hidden="1">'D-COMP.'!$A$8:$IW$10</definedName>
    <definedName name="Z_D39D289C_ADB0_4F46_BCF3_59C90094F8AE_.wvu.PrintTitles" localSheetId="5" hidden="1">'D-FURNITURE'!$A$7:$GM$10</definedName>
    <definedName name="Z_D39D289C_ADB0_4F46_BCF3_59C90094F8AE_.wvu.PrintTitles" localSheetId="7" hidden="1">'D-OFFICE EQUIP'!$A$8:$IT$10</definedName>
    <definedName name="Z_D39D289C_ADB0_4F46_BCF3_59C90094F8AE_.wvu.PrintTitles" localSheetId="8" hidden="1">'D-PLANTS &amp; MACHINERY '!$A$5:$GF$7</definedName>
    <definedName name="Z_D39D289C_ADB0_4F46_BCF3_59C90094F8AE_.wvu.PrintTitles" localSheetId="3" hidden="1">'D-Tubewell'!$A$7:$IV$9</definedName>
    <definedName name="Z_D39D289C_ADB0_4F46_BCF3_59C90094F8AE_.wvu.Rows" localSheetId="1" hidden="1">'D-VEHICLE'!#REF!</definedName>
  </definedNames>
  <calcPr calcId="152511"/>
</workbook>
</file>

<file path=xl/calcChain.xml><?xml version="1.0" encoding="utf-8"?>
<calcChain xmlns="http://schemas.openxmlformats.org/spreadsheetml/2006/main">
  <c r="D20" i="15" l="1"/>
  <c r="E20" i="15"/>
  <c r="I29" i="15" l="1"/>
  <c r="I28" i="15"/>
  <c r="I20" i="15"/>
  <c r="I19" i="15"/>
  <c r="I18" i="15"/>
  <c r="I17" i="15"/>
  <c r="I16" i="15"/>
  <c r="I15" i="15"/>
  <c r="I14" i="15"/>
  <c r="I13" i="15"/>
  <c r="I12" i="15"/>
  <c r="I11" i="15"/>
  <c r="I10" i="15"/>
  <c r="J18" i="15" l="1"/>
  <c r="J19" i="15"/>
  <c r="C15" i="15"/>
  <c r="C19" i="15"/>
  <c r="AB166" i="14" l="1"/>
  <c r="AB167" i="14"/>
  <c r="AB168" i="14"/>
  <c r="AB169" i="14"/>
  <c r="AB170" i="14"/>
  <c r="AB171" i="14"/>
  <c r="AB172" i="14"/>
  <c r="AB173" i="14"/>
  <c r="AB174" i="14"/>
  <c r="AB175" i="14"/>
  <c r="AB176" i="14"/>
  <c r="AB177" i="14"/>
  <c r="AB178" i="14"/>
  <c r="AB179" i="14"/>
  <c r="AB180" i="14"/>
  <c r="AB181" i="14"/>
  <c r="AB182" i="14"/>
  <c r="AB183" i="14"/>
  <c r="AB184" i="14"/>
  <c r="AB185" i="14"/>
  <c r="AB186" i="14"/>
  <c r="AB187" i="14"/>
  <c r="P173" i="14"/>
  <c r="AB37" i="14"/>
  <c r="AB10" i="14"/>
  <c r="Z10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M87" i="13"/>
  <c r="M86" i="13"/>
  <c r="M85" i="13"/>
  <c r="M84" i="13"/>
  <c r="M78" i="13"/>
  <c r="M77" i="13"/>
  <c r="M76" i="13"/>
  <c r="M75" i="13"/>
  <c r="Y75" i="13" s="1"/>
  <c r="M74" i="13"/>
  <c r="M73" i="13"/>
  <c r="Y73" i="13" s="1"/>
  <c r="M72" i="13"/>
  <c r="M71" i="13"/>
  <c r="M70" i="13"/>
  <c r="M69" i="13"/>
  <c r="Y69" i="13" s="1"/>
  <c r="M68" i="13"/>
  <c r="M67" i="13"/>
  <c r="M66" i="13"/>
  <c r="M65" i="13"/>
  <c r="Y65" i="13" s="1"/>
  <c r="M64" i="13"/>
  <c r="M63" i="13"/>
  <c r="M62" i="13"/>
  <c r="M61" i="13"/>
  <c r="Y61" i="13" s="1"/>
  <c r="M60" i="13"/>
  <c r="M59" i="13"/>
  <c r="M58" i="13"/>
  <c r="M57" i="13"/>
  <c r="Y57" i="13" s="1"/>
  <c r="M56" i="13"/>
  <c r="M55" i="13"/>
  <c r="Y55" i="13" s="1"/>
  <c r="M54" i="13"/>
  <c r="M53" i="13"/>
  <c r="Y53" i="13" s="1"/>
  <c r="M52" i="13"/>
  <c r="M51" i="13"/>
  <c r="Y51" i="13" s="1"/>
  <c r="M50" i="13"/>
  <c r="M49" i="13"/>
  <c r="Y49" i="13" s="1"/>
  <c r="M48" i="13"/>
  <c r="M47" i="13"/>
  <c r="Y47" i="13" s="1"/>
  <c r="M46" i="13"/>
  <c r="M45" i="13"/>
  <c r="Y45" i="13" s="1"/>
  <c r="M44" i="13"/>
  <c r="M43" i="13"/>
  <c r="Y43" i="13" s="1"/>
  <c r="M42" i="13"/>
  <c r="M41" i="13"/>
  <c r="M40" i="13"/>
  <c r="M39" i="13"/>
  <c r="M38" i="13"/>
  <c r="M37" i="13"/>
  <c r="Y37" i="13" s="1"/>
  <c r="M36" i="13"/>
  <c r="M35" i="13"/>
  <c r="M34" i="13"/>
  <c r="M33" i="13"/>
  <c r="M32" i="13"/>
  <c r="M31" i="13"/>
  <c r="M30" i="13"/>
  <c r="M29" i="13"/>
  <c r="Y29" i="13" s="1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Y15" i="13" s="1"/>
  <c r="M14" i="13"/>
  <c r="M13" i="13"/>
  <c r="M12" i="13"/>
  <c r="N12" i="13"/>
  <c r="Y87" i="13"/>
  <c r="Y86" i="13"/>
  <c r="Y85" i="13"/>
  <c r="Y84" i="13"/>
  <c r="Y83" i="13"/>
  <c r="Y81" i="13"/>
  <c r="Y80" i="13"/>
  <c r="Y76" i="13"/>
  <c r="Y72" i="13"/>
  <c r="Y66" i="13"/>
  <c r="Y64" i="13"/>
  <c r="Y60" i="13"/>
  <c r="Y58" i="13"/>
  <c r="Y56" i="13"/>
  <c r="Y54" i="13"/>
  <c r="Y52" i="13"/>
  <c r="Y50" i="13"/>
  <c r="Y48" i="13"/>
  <c r="Y46" i="13"/>
  <c r="Y44" i="13"/>
  <c r="Y38" i="13"/>
  <c r="Y30" i="13"/>
  <c r="Y22" i="13"/>
  <c r="Y14" i="13"/>
  <c r="N68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N13" i="11" l="1"/>
  <c r="N12" i="11"/>
  <c r="Y27" i="10"/>
  <c r="Y22" i="10"/>
  <c r="Y14" i="10"/>
  <c r="Y15" i="10"/>
  <c r="Y16" i="10"/>
  <c r="Y17" i="10"/>
  <c r="Y18" i="10"/>
  <c r="Y19" i="10"/>
  <c r="Y20" i="10"/>
  <c r="Y21" i="10"/>
  <c r="Y23" i="10"/>
  <c r="Y24" i="10"/>
  <c r="Y25" i="10"/>
  <c r="Y26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13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Z12" i="9"/>
  <c r="N12" i="9"/>
  <c r="N34" i="9" l="1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U12" i="7"/>
  <c r="Y13" i="6"/>
  <c r="M67" i="6"/>
  <c r="M69" i="6"/>
  <c r="M68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Y14" i="4"/>
  <c r="N14" i="4"/>
  <c r="I24" i="15"/>
  <c r="Q24" i="15" s="1"/>
  <c r="I23" i="15"/>
  <c r="Q23" i="15" s="1"/>
  <c r="I27" i="15"/>
  <c r="Q27" i="15" s="1"/>
  <c r="I26" i="15"/>
  <c r="I25" i="15"/>
  <c r="Q25" i="15" s="1"/>
  <c r="Q26" i="15"/>
  <c r="X61" i="11" l="1"/>
  <c r="X60" i="11"/>
  <c r="X59" i="11"/>
  <c r="X58" i="11"/>
  <c r="X57" i="11"/>
  <c r="L60" i="11"/>
  <c r="P60" i="11"/>
  <c r="R60" i="11"/>
  <c r="I60" i="11"/>
  <c r="N60" i="11"/>
  <c r="O60" i="11" s="1"/>
  <c r="R59" i="11"/>
  <c r="L59" i="11"/>
  <c r="I59" i="11"/>
  <c r="R58" i="11"/>
  <c r="L58" i="11"/>
  <c r="I58" i="11"/>
  <c r="S60" i="11" l="1"/>
  <c r="U60" i="11" s="1"/>
  <c r="N58" i="11"/>
  <c r="O58" i="11" s="1"/>
  <c r="P58" i="11" s="1"/>
  <c r="S58" i="11" s="1"/>
  <c r="U58" i="11" s="1"/>
  <c r="N59" i="11"/>
  <c r="O59" i="11" s="1"/>
  <c r="P59" i="11" s="1"/>
  <c r="S59" i="11" s="1"/>
  <c r="U59" i="11" s="1"/>
  <c r="I57" i="11"/>
  <c r="N57" i="11" s="1"/>
  <c r="L57" i="11"/>
  <c r="F65" i="11"/>
  <c r="G65" i="11"/>
  <c r="H65" i="11"/>
  <c r="J65" i="11"/>
  <c r="M65" i="11"/>
  <c r="Q65" i="11"/>
  <c r="V65" i="11"/>
  <c r="D65" i="11"/>
  <c r="E70" i="11"/>
  <c r="E73" i="11" s="1"/>
  <c r="F70" i="11"/>
  <c r="G70" i="11"/>
  <c r="H70" i="11"/>
  <c r="I70" i="11"/>
  <c r="J70" i="11"/>
  <c r="M70" i="11"/>
  <c r="N70" i="11"/>
  <c r="Q70" i="11"/>
  <c r="T70" i="11"/>
  <c r="V70" i="11"/>
  <c r="Y70" i="11"/>
  <c r="D70" i="11"/>
  <c r="Z69" i="11"/>
  <c r="O68" i="11"/>
  <c r="O70" i="11" s="1"/>
  <c r="I68" i="11"/>
  <c r="O57" i="11" l="1"/>
  <c r="K17" i="15"/>
  <c r="K16" i="15"/>
  <c r="P57" i="11" l="1"/>
  <c r="N10" i="14" l="1"/>
  <c r="M10" i="14"/>
  <c r="Z13" i="9" l="1"/>
  <c r="Z14" i="9"/>
  <c r="Z31" i="9"/>
  <c r="Z32" i="9"/>
  <c r="Y46" i="6"/>
  <c r="Y47" i="6"/>
  <c r="Y61" i="6"/>
  <c r="Y62" i="6"/>
  <c r="Y64" i="6"/>
  <c r="Y66" i="6"/>
  <c r="M5" i="14" l="1"/>
  <c r="N59" i="13" l="1"/>
  <c r="K8" i="13"/>
  <c r="J74" i="13" s="1"/>
  <c r="N13" i="13"/>
  <c r="V7" i="10"/>
  <c r="U7" i="10"/>
  <c r="Q14" i="4"/>
  <c r="R9" i="15"/>
  <c r="Q9" i="15"/>
  <c r="P9" i="15"/>
  <c r="J9" i="15"/>
  <c r="I9" i="15"/>
  <c r="C9" i="15"/>
  <c r="S28" i="15" l="1"/>
  <c r="S18" i="15"/>
  <c r="T22" i="15"/>
  <c r="T23" i="15"/>
  <c r="T24" i="15"/>
  <c r="T25" i="15"/>
  <c r="T26" i="15"/>
  <c r="T27" i="15"/>
  <c r="T31" i="15"/>
  <c r="T32" i="15"/>
  <c r="T33" i="15"/>
  <c r="S16" i="15"/>
  <c r="T16" i="15" s="1"/>
  <c r="S14" i="15"/>
  <c r="S13" i="15"/>
  <c r="S12" i="15"/>
  <c r="S17" i="15"/>
  <c r="U5" i="14" l="1"/>
  <c r="T5" i="14"/>
  <c r="T10" i="14" s="1"/>
  <c r="R8" i="13"/>
  <c r="Q8" i="13"/>
  <c r="O8" i="11"/>
  <c r="N8" i="11"/>
  <c r="R57" i="11" s="1"/>
  <c r="S57" i="11" s="1"/>
  <c r="U57" i="11" s="1"/>
  <c r="Y65" i="11" s="1"/>
  <c r="S20" i="15" s="1"/>
  <c r="K6" i="10"/>
  <c r="J6" i="10"/>
  <c r="S6" i="9"/>
  <c r="R6" i="9"/>
  <c r="AD7" i="7"/>
  <c r="AB7" i="7"/>
  <c r="U5" i="6"/>
  <c r="T5" i="6"/>
  <c r="K12" i="11" l="1"/>
  <c r="K68" i="11"/>
  <c r="R68" i="11"/>
  <c r="R70" i="11" s="1"/>
  <c r="Q55" i="11"/>
  <c r="Q54" i="11"/>
  <c r="Q73" i="11"/>
  <c r="E76" i="11"/>
  <c r="G76" i="11"/>
  <c r="J76" i="11"/>
  <c r="K76" i="11"/>
  <c r="L76" i="11"/>
  <c r="M76" i="11"/>
  <c r="P76" i="11"/>
  <c r="C18" i="15"/>
  <c r="D82" i="13"/>
  <c r="E82" i="13"/>
  <c r="F82" i="13"/>
  <c r="G82" i="13"/>
  <c r="H82" i="13"/>
  <c r="I82" i="13"/>
  <c r="J82" i="13"/>
  <c r="K82" i="13"/>
  <c r="L82" i="13"/>
  <c r="O82" i="13"/>
  <c r="P82" i="13"/>
  <c r="Q82" i="13"/>
  <c r="S82" i="13"/>
  <c r="U82" i="13"/>
  <c r="C82" i="13"/>
  <c r="E88" i="13"/>
  <c r="F88" i="13"/>
  <c r="G88" i="13"/>
  <c r="H88" i="13"/>
  <c r="I88" i="13"/>
  <c r="J88" i="13"/>
  <c r="K88" i="13"/>
  <c r="L88" i="13"/>
  <c r="M88" i="13"/>
  <c r="P88" i="13"/>
  <c r="R88" i="13"/>
  <c r="S88" i="13"/>
  <c r="T88" i="13"/>
  <c r="U88" i="13"/>
  <c r="V88" i="13"/>
  <c r="W88" i="13"/>
  <c r="X88" i="13"/>
  <c r="C88" i="13"/>
  <c r="L68" i="11" l="1"/>
  <c r="K70" i="11"/>
  <c r="J20" i="15"/>
  <c r="Q78" i="13"/>
  <c r="Q77" i="13"/>
  <c r="J78" i="13"/>
  <c r="K78" i="13" s="1"/>
  <c r="H78" i="13"/>
  <c r="P68" i="11" l="1"/>
  <c r="L70" i="11"/>
  <c r="N78" i="13"/>
  <c r="O78" i="13" s="1"/>
  <c r="E77" i="13"/>
  <c r="H77" i="13" s="1"/>
  <c r="J77" i="13"/>
  <c r="K77" i="13" s="1"/>
  <c r="C79" i="13"/>
  <c r="T3" i="14"/>
  <c r="H181" i="14"/>
  <c r="T186" i="14"/>
  <c r="F188" i="14"/>
  <c r="G188" i="14"/>
  <c r="H188" i="14"/>
  <c r="F15" i="15" s="1"/>
  <c r="J188" i="14"/>
  <c r="O188" i="14"/>
  <c r="S188" i="14"/>
  <c r="V188" i="14"/>
  <c r="X188" i="14"/>
  <c r="AA188" i="14"/>
  <c r="S15" i="15" s="1"/>
  <c r="D188" i="14"/>
  <c r="M186" i="14"/>
  <c r="N186" i="14" s="1"/>
  <c r="K186" i="14"/>
  <c r="P70" i="11" l="1"/>
  <c r="S68" i="11"/>
  <c r="N77" i="13"/>
  <c r="O77" i="13" s="1"/>
  <c r="R78" i="13"/>
  <c r="T78" i="13" s="1"/>
  <c r="V78" i="13" s="1"/>
  <c r="W78" i="13" s="1"/>
  <c r="Y78" i="13" s="1"/>
  <c r="R77" i="13"/>
  <c r="T77" i="13" s="1"/>
  <c r="V77" i="13" s="1"/>
  <c r="W77" i="13" s="1"/>
  <c r="Y77" i="13" s="1"/>
  <c r="Q186" i="14"/>
  <c r="R186" i="14" s="1"/>
  <c r="J14" i="15"/>
  <c r="C14" i="15"/>
  <c r="U178" i="14"/>
  <c r="T183" i="14"/>
  <c r="T182" i="14"/>
  <c r="T177" i="14"/>
  <c r="U177" i="14" s="1"/>
  <c r="Q12" i="13"/>
  <c r="J12" i="13"/>
  <c r="K12" i="13" s="1"/>
  <c r="T12" i="13"/>
  <c r="V12" i="13" s="1"/>
  <c r="Q74" i="13"/>
  <c r="R55" i="11"/>
  <c r="R54" i="11"/>
  <c r="K55" i="11"/>
  <c r="K54" i="11"/>
  <c r="Q76" i="11"/>
  <c r="Y73" i="11"/>
  <c r="Y76" i="11" s="1"/>
  <c r="P69" i="6"/>
  <c r="P70" i="6" s="1"/>
  <c r="P65" i="6"/>
  <c r="L65" i="6"/>
  <c r="J13" i="6"/>
  <c r="U68" i="11" l="1"/>
  <c r="S70" i="11"/>
  <c r="U186" i="14"/>
  <c r="W186" i="14" s="1"/>
  <c r="Y186" i="14" s="1"/>
  <c r="Z186" i="14" s="1"/>
  <c r="K74" i="13"/>
  <c r="W68" i="11" l="1"/>
  <c r="X68" i="11" s="1"/>
  <c r="Z68" i="11" s="1"/>
  <c r="U70" i="11"/>
  <c r="J15" i="15"/>
  <c r="H74" i="13"/>
  <c r="L79" i="13"/>
  <c r="E79" i="13"/>
  <c r="D19" i="15" s="1"/>
  <c r="F79" i="13"/>
  <c r="G79" i="13"/>
  <c r="P79" i="13"/>
  <c r="S79" i="13"/>
  <c r="U79" i="13"/>
  <c r="X79" i="13"/>
  <c r="X70" i="11" l="1"/>
  <c r="W70" i="11"/>
  <c r="S19" i="15"/>
  <c r="X82" i="13"/>
  <c r="N74" i="13" l="1"/>
  <c r="O74" i="13" l="1"/>
  <c r="R74" i="13" s="1"/>
  <c r="T74" i="13" s="1"/>
  <c r="V74" i="13" s="1"/>
  <c r="W74" i="13" s="1"/>
  <c r="Y74" i="13" s="1"/>
  <c r="J28" i="15" l="1"/>
  <c r="T160" i="14"/>
  <c r="M160" i="14"/>
  <c r="N160" i="14" s="1"/>
  <c r="T115" i="14"/>
  <c r="M115" i="14"/>
  <c r="N115" i="14" s="1"/>
  <c r="T21" i="14"/>
  <c r="M21" i="14"/>
  <c r="T15" i="14"/>
  <c r="T14" i="14"/>
  <c r="T13" i="14"/>
  <c r="M15" i="14"/>
  <c r="M14" i="14"/>
  <c r="M13" i="14"/>
  <c r="U158" i="14"/>
  <c r="U146" i="14"/>
  <c r="U90" i="14"/>
  <c r="U111" i="14"/>
  <c r="U112" i="14"/>
  <c r="U118" i="14"/>
  <c r="U120" i="14"/>
  <c r="U122" i="14"/>
  <c r="U124" i="14"/>
  <c r="U126" i="14"/>
  <c r="U128" i="14"/>
  <c r="U130" i="14"/>
  <c r="U132" i="14"/>
  <c r="U134" i="14"/>
  <c r="U136" i="14"/>
  <c r="U138" i="14"/>
  <c r="R69" i="13"/>
  <c r="R14" i="13"/>
  <c r="R15" i="13"/>
  <c r="R37" i="13"/>
  <c r="R38" i="13"/>
  <c r="R43" i="13"/>
  <c r="R44" i="13"/>
  <c r="R56" i="13"/>
  <c r="R57" i="13"/>
  <c r="R60" i="13"/>
  <c r="R61" i="13"/>
  <c r="R64" i="13"/>
  <c r="R65" i="13"/>
  <c r="R66" i="13"/>
  <c r="O22" i="13"/>
  <c r="J21" i="10"/>
  <c r="K33" i="9"/>
  <c r="K160" i="14" l="1"/>
  <c r="Q160" i="14"/>
  <c r="K115" i="14"/>
  <c r="Q115" i="14"/>
  <c r="K15" i="14"/>
  <c r="N15" i="14"/>
  <c r="Q15" i="14"/>
  <c r="K14" i="14"/>
  <c r="N14" i="14"/>
  <c r="Q14" i="14"/>
  <c r="K13" i="14"/>
  <c r="N13" i="14"/>
  <c r="Q13" i="14"/>
  <c r="R160" i="14" l="1"/>
  <c r="U160" i="14" s="1"/>
  <c r="R115" i="14"/>
  <c r="R15" i="14"/>
  <c r="U15" i="14" s="1"/>
  <c r="W15" i="14" s="1"/>
  <c r="Y15" i="14" s="1"/>
  <c r="Z15" i="14" s="1"/>
  <c r="AB15" i="14" s="1"/>
  <c r="R14" i="14"/>
  <c r="U14" i="14" s="1"/>
  <c r="W14" i="14" s="1"/>
  <c r="Y14" i="14" s="1"/>
  <c r="Z14" i="14" s="1"/>
  <c r="AB14" i="14" s="1"/>
  <c r="R13" i="14"/>
  <c r="U13" i="14" s="1"/>
  <c r="W13" i="14" s="1"/>
  <c r="Y13" i="14" s="1"/>
  <c r="Z13" i="14" s="1"/>
  <c r="AB13" i="14" s="1"/>
  <c r="U115" i="14" l="1"/>
  <c r="W115" i="14" s="1"/>
  <c r="Y115" i="14" s="1"/>
  <c r="Z115" i="14" s="1"/>
  <c r="AB115" i="14" s="1"/>
  <c r="W160" i="14"/>
  <c r="Y160" i="14" s="1"/>
  <c r="Z160" i="14" s="1"/>
  <c r="AB160" i="14" s="1"/>
  <c r="W90" i="14" l="1"/>
  <c r="M90" i="14"/>
  <c r="N90" i="14" s="1"/>
  <c r="K90" i="14"/>
  <c r="Y90" i="14" l="1"/>
  <c r="Z90" i="14" s="1"/>
  <c r="K21" i="14"/>
  <c r="N21" i="14"/>
  <c r="Q21" i="14"/>
  <c r="K10" i="14"/>
  <c r="Q10" i="14"/>
  <c r="R10" i="14" s="1"/>
  <c r="K16" i="14"/>
  <c r="M16" i="14"/>
  <c r="N16" i="14" s="1"/>
  <c r="Q16" i="14"/>
  <c r="T16" i="14"/>
  <c r="K17" i="14"/>
  <c r="M17" i="14"/>
  <c r="N17" i="14" s="1"/>
  <c r="Q17" i="14"/>
  <c r="T17" i="14"/>
  <c r="K18" i="14"/>
  <c r="M18" i="14"/>
  <c r="N18" i="14" s="1"/>
  <c r="Q18" i="14"/>
  <c r="T18" i="14"/>
  <c r="K19" i="14"/>
  <c r="M19" i="14"/>
  <c r="N19" i="14" s="1"/>
  <c r="Q19" i="14"/>
  <c r="T19" i="14"/>
  <c r="R21" i="14" l="1"/>
  <c r="U21" i="14" s="1"/>
  <c r="W21" i="14" s="1"/>
  <c r="Y21" i="14" s="1"/>
  <c r="Z21" i="14" s="1"/>
  <c r="AB21" i="14" s="1"/>
  <c r="U10" i="14"/>
  <c r="R16" i="14"/>
  <c r="U16" i="14" s="1"/>
  <c r="W16" i="14" s="1"/>
  <c r="Y16" i="14" s="1"/>
  <c r="Z16" i="14" s="1"/>
  <c r="AB16" i="14" s="1"/>
  <c r="R17" i="14"/>
  <c r="U17" i="14" s="1"/>
  <c r="W17" i="14" s="1"/>
  <c r="Y17" i="14" s="1"/>
  <c r="Z17" i="14" s="1"/>
  <c r="AB17" i="14" s="1"/>
  <c r="R18" i="14"/>
  <c r="U18" i="14" s="1"/>
  <c r="W18" i="14" s="1"/>
  <c r="Y18" i="14" s="1"/>
  <c r="Z18" i="14" s="1"/>
  <c r="AB18" i="14" s="1"/>
  <c r="R19" i="14"/>
  <c r="U19" i="14" s="1"/>
  <c r="W19" i="14" s="1"/>
  <c r="Y19" i="14" s="1"/>
  <c r="Z19" i="14" s="1"/>
  <c r="AB19" i="14" s="1"/>
  <c r="W10" i="14" l="1"/>
  <c r="Y10" i="14" s="1"/>
  <c r="L30" i="15"/>
  <c r="L55" i="11" l="1"/>
  <c r="I55" i="11"/>
  <c r="L54" i="11"/>
  <c r="I54" i="11"/>
  <c r="N54" i="11" s="1"/>
  <c r="N55" i="11" l="1"/>
  <c r="O55" i="11" s="1"/>
  <c r="P55" i="11" s="1"/>
  <c r="S55" i="11" s="1"/>
  <c r="U55" i="11" l="1"/>
  <c r="W55" i="11" s="1"/>
  <c r="X55" i="11" s="1"/>
  <c r="O54" i="11"/>
  <c r="P54" i="11" l="1"/>
  <c r="S54" i="11" l="1"/>
  <c r="U54" i="11" s="1"/>
  <c r="W54" i="11" s="1"/>
  <c r="X54" i="11" s="1"/>
  <c r="N183" i="14" l="1"/>
  <c r="K183" i="14"/>
  <c r="Q183" i="14" l="1"/>
  <c r="R183" i="14" s="1"/>
  <c r="U183" i="14" s="1"/>
  <c r="W183" i="14" s="1"/>
  <c r="Y183" i="14" s="1"/>
  <c r="Z183" i="14" s="1"/>
  <c r="T176" i="14" l="1"/>
  <c r="U176" i="14" s="1"/>
  <c r="K182" i="14" l="1"/>
  <c r="N182" i="14"/>
  <c r="N181" i="14"/>
  <c r="K181" i="14" l="1"/>
  <c r="Q182" i="14"/>
  <c r="R182" i="14" s="1"/>
  <c r="U182" i="14" s="1"/>
  <c r="W182" i="14" s="1"/>
  <c r="Y182" i="14" s="1"/>
  <c r="Z182" i="14" s="1"/>
  <c r="Q181" i="14" l="1"/>
  <c r="K177" i="14"/>
  <c r="K176" i="14" l="1"/>
  <c r="N178" i="14"/>
  <c r="AB12" i="14"/>
  <c r="AB149" i="14"/>
  <c r="AB157" i="14"/>
  <c r="AB162" i="14"/>
  <c r="C78" i="10"/>
  <c r="P78" i="10"/>
  <c r="X78" i="10"/>
  <c r="S78" i="10"/>
  <c r="U78" i="10"/>
  <c r="M14" i="4"/>
  <c r="R10" i="15"/>
  <c r="T173" i="14"/>
  <c r="T170" i="14"/>
  <c r="T169" i="14"/>
  <c r="T168" i="14"/>
  <c r="T165" i="14"/>
  <c r="T164" i="14"/>
  <c r="T163" i="14"/>
  <c r="T159" i="14"/>
  <c r="T156" i="14"/>
  <c r="T155" i="14"/>
  <c r="T154" i="14"/>
  <c r="T153" i="14"/>
  <c r="T152" i="14"/>
  <c r="T151" i="14"/>
  <c r="T150" i="14"/>
  <c r="T147" i="14"/>
  <c r="T143" i="14"/>
  <c r="U143" i="14" s="1"/>
  <c r="T142" i="14"/>
  <c r="U142" i="14" s="1"/>
  <c r="T141" i="14"/>
  <c r="T139" i="14"/>
  <c r="T137" i="14"/>
  <c r="T135" i="14"/>
  <c r="T133" i="14"/>
  <c r="T131" i="14"/>
  <c r="T129" i="14"/>
  <c r="T127" i="14"/>
  <c r="T125" i="14"/>
  <c r="T123" i="14"/>
  <c r="T121" i="14"/>
  <c r="T119" i="14"/>
  <c r="T117" i="14"/>
  <c r="T116" i="14"/>
  <c r="T114" i="14"/>
  <c r="T113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0" i="14"/>
  <c r="Q71" i="13"/>
  <c r="Q70" i="13"/>
  <c r="Q68" i="13"/>
  <c r="Q67" i="13"/>
  <c r="Q63" i="13"/>
  <c r="Q62" i="13"/>
  <c r="Q59" i="13"/>
  <c r="Q58" i="13"/>
  <c r="Q55" i="13"/>
  <c r="Q54" i="13"/>
  <c r="Q87" i="13"/>
  <c r="Q52" i="13"/>
  <c r="Q86" i="13"/>
  <c r="Q85" i="13"/>
  <c r="Q84" i="13"/>
  <c r="Q51" i="13"/>
  <c r="Q50" i="13"/>
  <c r="Q49" i="13"/>
  <c r="Q48" i="13"/>
  <c r="Q47" i="13"/>
  <c r="Q46" i="13"/>
  <c r="Q45" i="13"/>
  <c r="Q42" i="13"/>
  <c r="Q41" i="13"/>
  <c r="Q40" i="13"/>
  <c r="Q39" i="13"/>
  <c r="Q36" i="13"/>
  <c r="Q35" i="13"/>
  <c r="Q34" i="13"/>
  <c r="Q33" i="13"/>
  <c r="Q32" i="13"/>
  <c r="Q31" i="13"/>
  <c r="Q28" i="13"/>
  <c r="Q27" i="13"/>
  <c r="Q26" i="13"/>
  <c r="Q25" i="13"/>
  <c r="Q24" i="13"/>
  <c r="Q23" i="13"/>
  <c r="Q22" i="13"/>
  <c r="R22" i="13" s="1"/>
  <c r="Q21" i="13"/>
  <c r="Q20" i="13"/>
  <c r="Q19" i="13"/>
  <c r="Q18" i="13"/>
  <c r="Q17" i="13"/>
  <c r="Q16" i="13"/>
  <c r="Q13" i="13"/>
  <c r="R51" i="11"/>
  <c r="R50" i="11"/>
  <c r="R47" i="11"/>
  <c r="R44" i="11"/>
  <c r="R41" i="11"/>
  <c r="R38" i="11"/>
  <c r="R37" i="11"/>
  <c r="R36" i="11"/>
  <c r="R35" i="11"/>
  <c r="R34" i="11"/>
  <c r="R31" i="11"/>
  <c r="R30" i="11"/>
  <c r="R29" i="11"/>
  <c r="R28" i="11"/>
  <c r="R27" i="11"/>
  <c r="R26" i="11"/>
  <c r="R25" i="11"/>
  <c r="R22" i="11"/>
  <c r="R21" i="11"/>
  <c r="R20" i="11"/>
  <c r="R19" i="11"/>
  <c r="R18" i="11"/>
  <c r="R17" i="11"/>
  <c r="R16" i="11"/>
  <c r="R15" i="11"/>
  <c r="R79" i="11"/>
  <c r="S79" i="11" s="1"/>
  <c r="R14" i="11"/>
  <c r="R13" i="11"/>
  <c r="R12" i="11"/>
  <c r="Q77" i="10"/>
  <c r="Q76" i="10"/>
  <c r="Q75" i="10"/>
  <c r="Q74" i="10"/>
  <c r="Q73" i="10"/>
  <c r="Q70" i="10"/>
  <c r="Q67" i="10"/>
  <c r="Q64" i="10"/>
  <c r="Q63" i="10"/>
  <c r="Q62" i="10"/>
  <c r="Q59" i="10"/>
  <c r="Q58" i="10"/>
  <c r="Q57" i="10"/>
  <c r="Q54" i="10"/>
  <c r="Q51" i="10"/>
  <c r="Q50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82" i="10"/>
  <c r="Q17" i="10"/>
  <c r="Q16" i="10"/>
  <c r="Q15" i="10"/>
  <c r="Q14" i="10"/>
  <c r="Q13" i="10"/>
  <c r="R13" i="10" s="1"/>
  <c r="R34" i="9"/>
  <c r="R33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2" i="9"/>
  <c r="Y12" i="7"/>
  <c r="Q68" i="6"/>
  <c r="Q67" i="6"/>
  <c r="Q63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R65" i="11" l="1"/>
  <c r="Q88" i="13"/>
  <c r="R18" i="15"/>
  <c r="T18" i="15" s="1"/>
  <c r="T188" i="14"/>
  <c r="N177" i="14"/>
  <c r="W181" i="14" l="1"/>
  <c r="Q177" i="14"/>
  <c r="K178" i="14"/>
  <c r="N176" i="14"/>
  <c r="K101" i="14"/>
  <c r="Y181" i="14" l="1"/>
  <c r="W177" i="14"/>
  <c r="Y177" i="14" s="1"/>
  <c r="Z177" i="14" s="1"/>
  <c r="W178" i="14"/>
  <c r="Y178" i="14" s="1"/>
  <c r="Z178" i="14" s="1"/>
  <c r="Q178" i="14"/>
  <c r="Q176" i="14"/>
  <c r="W176" i="14" s="1"/>
  <c r="W158" i="14"/>
  <c r="M170" i="14"/>
  <c r="M169" i="14"/>
  <c r="M168" i="14"/>
  <c r="M165" i="14"/>
  <c r="M164" i="14"/>
  <c r="M163" i="14"/>
  <c r="M159" i="14"/>
  <c r="M158" i="14"/>
  <c r="J71" i="13"/>
  <c r="J70" i="13"/>
  <c r="J68" i="13"/>
  <c r="J67" i="13"/>
  <c r="J40" i="13"/>
  <c r="J13" i="13"/>
  <c r="T87" i="13"/>
  <c r="T52" i="13"/>
  <c r="T86" i="13"/>
  <c r="T85" i="13"/>
  <c r="T84" i="13"/>
  <c r="T51" i="13"/>
  <c r="T50" i="13"/>
  <c r="T49" i="13"/>
  <c r="T48" i="13"/>
  <c r="J63" i="13"/>
  <c r="J62" i="13"/>
  <c r="K51" i="11"/>
  <c r="K50" i="11"/>
  <c r="K44" i="11"/>
  <c r="N77" i="10"/>
  <c r="N76" i="10"/>
  <c r="N75" i="10"/>
  <c r="N74" i="10"/>
  <c r="N73" i="10"/>
  <c r="Y35" i="9"/>
  <c r="Q35" i="9"/>
  <c r="M35" i="9"/>
  <c r="D35" i="9"/>
  <c r="K34" i="9"/>
  <c r="Z181" i="14" l="1"/>
  <c r="Y176" i="14"/>
  <c r="Z176" i="14" s="1"/>
  <c r="C69" i="6"/>
  <c r="J63" i="6"/>
  <c r="J68" i="6"/>
  <c r="J48" i="6"/>
  <c r="O75" i="10" l="1"/>
  <c r="R75" i="10" s="1"/>
  <c r="E78" i="10"/>
  <c r="O77" i="10"/>
  <c r="R77" i="10" s="1"/>
  <c r="K77" i="10"/>
  <c r="H77" i="10"/>
  <c r="O76" i="10"/>
  <c r="R76" i="10" s="1"/>
  <c r="K76" i="10"/>
  <c r="H76" i="10"/>
  <c r="K75" i="10"/>
  <c r="H75" i="10"/>
  <c r="O74" i="10"/>
  <c r="R74" i="10" s="1"/>
  <c r="K74" i="10"/>
  <c r="H74" i="10"/>
  <c r="Z23" i="11"/>
  <c r="Z24" i="11"/>
  <c r="Z32" i="11"/>
  <c r="Z33" i="11"/>
  <c r="Z39" i="11"/>
  <c r="Z40" i="11"/>
  <c r="Z43" i="11"/>
  <c r="Z46" i="11"/>
  <c r="Z66" i="11"/>
  <c r="Z67" i="11"/>
  <c r="Z71" i="11"/>
  <c r="Z72" i="11"/>
  <c r="E21" i="15"/>
  <c r="E30" i="15" s="1"/>
  <c r="N173" i="14"/>
  <c r="K173" i="14" l="1"/>
  <c r="Q173" i="14"/>
  <c r="T77" i="10"/>
  <c r="V77" i="10" s="1"/>
  <c r="W77" i="10" s="1"/>
  <c r="T76" i="10"/>
  <c r="V76" i="10" s="1"/>
  <c r="W76" i="10" s="1"/>
  <c r="T75" i="10"/>
  <c r="V75" i="10" s="1"/>
  <c r="W75" i="10" s="1"/>
  <c r="T74" i="10"/>
  <c r="V74" i="10" s="1"/>
  <c r="W74" i="10" s="1"/>
  <c r="R173" i="14" l="1"/>
  <c r="W173" i="14" l="1"/>
  <c r="Y173" i="14" s="1"/>
  <c r="Z173" i="14" s="1"/>
  <c r="O73" i="10"/>
  <c r="R73" i="10" s="1"/>
  <c r="K73" i="10"/>
  <c r="H73" i="10"/>
  <c r="L78" i="10"/>
  <c r="J59" i="13"/>
  <c r="K67" i="13"/>
  <c r="K71" i="13"/>
  <c r="K70" i="13"/>
  <c r="K68" i="13"/>
  <c r="T73" i="10" l="1"/>
  <c r="V73" i="10" l="1"/>
  <c r="W73" i="10" s="1"/>
  <c r="H67" i="13" l="1"/>
  <c r="H68" i="13"/>
  <c r="H69" i="13"/>
  <c r="H70" i="13"/>
  <c r="H71" i="13"/>
  <c r="N70" i="13" l="1"/>
  <c r="O70" i="13" s="1"/>
  <c r="N68" i="13"/>
  <c r="O68" i="13" s="1"/>
  <c r="N71" i="13"/>
  <c r="O71" i="13" s="1"/>
  <c r="R71" i="13" s="1"/>
  <c r="N67" i="13"/>
  <c r="O67" i="13" s="1"/>
  <c r="R11" i="15"/>
  <c r="R67" i="13" l="1"/>
  <c r="T67" i="13" s="1"/>
  <c r="V67" i="13" s="1"/>
  <c r="W67" i="13" s="1"/>
  <c r="Y67" i="13" s="1"/>
  <c r="R68" i="13"/>
  <c r="T68" i="13" s="1"/>
  <c r="V68" i="13" s="1"/>
  <c r="W68" i="13" s="1"/>
  <c r="Y68" i="13" s="1"/>
  <c r="T71" i="13"/>
  <c r="V71" i="13" s="1"/>
  <c r="W71" i="13" s="1"/>
  <c r="Y71" i="13" s="1"/>
  <c r="R70" i="13"/>
  <c r="T70" i="13" s="1"/>
  <c r="V70" i="13" s="1"/>
  <c r="W70" i="13" s="1"/>
  <c r="Y70" i="13" s="1"/>
  <c r="J13" i="10"/>
  <c r="K12" i="9"/>
  <c r="Z12" i="7"/>
  <c r="AB12" i="7" s="1"/>
  <c r="N70" i="10" l="1"/>
  <c r="O70" i="10" s="1"/>
  <c r="R70" i="10" s="1"/>
  <c r="K114" i="14"/>
  <c r="N170" i="14" l="1"/>
  <c r="N169" i="14"/>
  <c r="N168" i="14"/>
  <c r="K170" i="14"/>
  <c r="K169" i="14"/>
  <c r="K168" i="14"/>
  <c r="Q168" i="14" l="1"/>
  <c r="R168" i="14" s="1"/>
  <c r="Q169" i="14"/>
  <c r="R169" i="14" s="1"/>
  <c r="U169" i="14" s="1"/>
  <c r="Q170" i="14"/>
  <c r="R170" i="14" s="1"/>
  <c r="U170" i="14" s="1"/>
  <c r="M150" i="14"/>
  <c r="K63" i="13"/>
  <c r="K62" i="13"/>
  <c r="H63" i="13"/>
  <c r="H62" i="13"/>
  <c r="J58" i="13"/>
  <c r="J16" i="13"/>
  <c r="K16" i="13" s="1"/>
  <c r="L51" i="11"/>
  <c r="L50" i="11"/>
  <c r="I51" i="11"/>
  <c r="I50" i="11"/>
  <c r="C20" i="15"/>
  <c r="N47" i="11"/>
  <c r="O47" i="11" s="1"/>
  <c r="P47" i="11" s="1"/>
  <c r="K70" i="10"/>
  <c r="H70" i="10"/>
  <c r="U168" i="14" l="1"/>
  <c r="W168" i="14" s="1"/>
  <c r="Y168" i="14" s="1"/>
  <c r="Z168" i="14" s="1"/>
  <c r="W170" i="14"/>
  <c r="Y170" i="14" s="1"/>
  <c r="Z170" i="14" s="1"/>
  <c r="W169" i="14"/>
  <c r="Y169" i="14" s="1"/>
  <c r="Z169" i="14" s="1"/>
  <c r="N63" i="13"/>
  <c r="O63" i="13" s="1"/>
  <c r="N62" i="13"/>
  <c r="O62" i="13" s="1"/>
  <c r="N51" i="11"/>
  <c r="O51" i="11" s="1"/>
  <c r="P51" i="11" s="1"/>
  <c r="U51" i="11" s="1"/>
  <c r="W51" i="11" s="1"/>
  <c r="X51" i="11" s="1"/>
  <c r="N50" i="11"/>
  <c r="T70" i="10"/>
  <c r="R63" i="13" l="1"/>
  <c r="T63" i="13" s="1"/>
  <c r="V63" i="13" s="1"/>
  <c r="W63" i="13" s="1"/>
  <c r="Y63" i="13" s="1"/>
  <c r="R62" i="13"/>
  <c r="T62" i="13" s="1"/>
  <c r="V62" i="13" s="1"/>
  <c r="W62" i="13" s="1"/>
  <c r="Y62" i="13" s="1"/>
  <c r="V70" i="10"/>
  <c r="W70" i="10" s="1"/>
  <c r="O50" i="11"/>
  <c r="U47" i="11"/>
  <c r="W47" i="11" s="1"/>
  <c r="K47" i="11"/>
  <c r="L47" i="11" s="1"/>
  <c r="I47" i="11"/>
  <c r="D15" i="15"/>
  <c r="F21" i="15"/>
  <c r="F30" i="15" s="1"/>
  <c r="N165" i="14"/>
  <c r="K165" i="14"/>
  <c r="P50" i="11" l="1"/>
  <c r="P65" i="11" s="1"/>
  <c r="X47" i="11"/>
  <c r="Q165" i="14"/>
  <c r="R165" i="14" s="1"/>
  <c r="U165" i="14" s="1"/>
  <c r="U50" i="11" l="1"/>
  <c r="W165" i="14"/>
  <c r="Y165" i="14" s="1"/>
  <c r="Z165" i="14" s="1"/>
  <c r="AB165" i="14" s="1"/>
  <c r="W50" i="11" l="1"/>
  <c r="X50" i="11" l="1"/>
  <c r="N164" i="14" l="1"/>
  <c r="N163" i="14"/>
  <c r="K164" i="14"/>
  <c r="K163" i="14"/>
  <c r="M156" i="14"/>
  <c r="M155" i="14"/>
  <c r="M154" i="14"/>
  <c r="M153" i="14"/>
  <c r="M152" i="14"/>
  <c r="M151" i="14"/>
  <c r="Q159" i="14"/>
  <c r="Q164" i="14" l="1"/>
  <c r="R164" i="14" s="1"/>
  <c r="U164" i="14" s="1"/>
  <c r="Q163" i="14"/>
  <c r="R163" i="14" s="1"/>
  <c r="U163" i="14" s="1"/>
  <c r="K59" i="13"/>
  <c r="K58" i="13"/>
  <c r="H59" i="13"/>
  <c r="H58" i="13"/>
  <c r="N44" i="11"/>
  <c r="O44" i="11" s="1"/>
  <c r="P44" i="11" s="1"/>
  <c r="N34" i="11"/>
  <c r="N64" i="10"/>
  <c r="M82" i="10"/>
  <c r="N16" i="13" l="1"/>
  <c r="O16" i="13" s="1"/>
  <c r="R16" i="13" s="1"/>
  <c r="W164" i="14"/>
  <c r="Y164" i="14" s="1"/>
  <c r="Z164" i="14" s="1"/>
  <c r="AB164" i="14" s="1"/>
  <c r="W163" i="14"/>
  <c r="Y163" i="14" s="1"/>
  <c r="Z163" i="14" s="1"/>
  <c r="AB163" i="14" s="1"/>
  <c r="N58" i="13"/>
  <c r="O58" i="13" l="1"/>
  <c r="O59" i="13"/>
  <c r="T59" i="13" l="1"/>
  <c r="V59" i="13" s="1"/>
  <c r="W59" i="13" s="1"/>
  <c r="Y59" i="13" s="1"/>
  <c r="T58" i="13"/>
  <c r="V58" i="13" s="1"/>
  <c r="W58" i="13" s="1"/>
  <c r="J21" i="6"/>
  <c r="C13" i="15"/>
  <c r="M18" i="15"/>
  <c r="M16" i="15"/>
  <c r="G16" i="15"/>
  <c r="O13" i="15"/>
  <c r="O12" i="15"/>
  <c r="P11" i="15"/>
  <c r="P10" i="15"/>
  <c r="Q11" i="15" l="1"/>
  <c r="Q10" i="15"/>
  <c r="N159" i="14" l="1"/>
  <c r="K159" i="14"/>
  <c r="R159" i="14" l="1"/>
  <c r="U159" i="14" s="1"/>
  <c r="W159" i="14" l="1"/>
  <c r="Y159" i="14" s="1"/>
  <c r="Z159" i="14" s="1"/>
  <c r="AB159" i="14" s="1"/>
  <c r="Q158" i="14"/>
  <c r="N158" i="14"/>
  <c r="K158" i="14"/>
  <c r="Q156" i="14"/>
  <c r="Q154" i="14"/>
  <c r="Q153" i="14"/>
  <c r="Q152" i="14"/>
  <c r="Q151" i="14"/>
  <c r="Q150" i="14"/>
  <c r="N156" i="14"/>
  <c r="K156" i="14"/>
  <c r="N155" i="14"/>
  <c r="K155" i="14"/>
  <c r="N154" i="14"/>
  <c r="K154" i="14"/>
  <c r="N153" i="14"/>
  <c r="K153" i="14"/>
  <c r="N152" i="14"/>
  <c r="K152" i="14"/>
  <c r="N151" i="14"/>
  <c r="K151" i="14"/>
  <c r="N150" i="14"/>
  <c r="K150" i="14"/>
  <c r="Q147" i="14"/>
  <c r="M147" i="14"/>
  <c r="N147" i="14" s="1"/>
  <c r="K147" i="14"/>
  <c r="Q146" i="14"/>
  <c r="M146" i="14"/>
  <c r="N146" i="14" s="1"/>
  <c r="K146" i="14"/>
  <c r="K145" i="14"/>
  <c r="Z145" i="14" s="1"/>
  <c r="AB145" i="14" s="1"/>
  <c r="K144" i="14"/>
  <c r="Z144" i="14" s="1"/>
  <c r="AB144" i="14" s="1"/>
  <c r="Q143" i="14"/>
  <c r="M143" i="14"/>
  <c r="N143" i="14" s="1"/>
  <c r="K143" i="14"/>
  <c r="M142" i="14"/>
  <c r="N142" i="14" s="1"/>
  <c r="K142" i="14"/>
  <c r="Q141" i="14"/>
  <c r="M141" i="14"/>
  <c r="N141" i="14" s="1"/>
  <c r="K141" i="14"/>
  <c r="K140" i="14"/>
  <c r="Z140" i="14" s="1"/>
  <c r="AB140" i="14" s="1"/>
  <c r="Q139" i="14"/>
  <c r="M139" i="14"/>
  <c r="N139" i="14" s="1"/>
  <c r="K139" i="14"/>
  <c r="K138" i="14"/>
  <c r="Z138" i="14" s="1"/>
  <c r="AB138" i="14" s="1"/>
  <c r="Q137" i="14"/>
  <c r="M137" i="14"/>
  <c r="N137" i="14" s="1"/>
  <c r="K137" i="14"/>
  <c r="K136" i="14"/>
  <c r="Z136" i="14" s="1"/>
  <c r="AB136" i="14" s="1"/>
  <c r="Q135" i="14"/>
  <c r="M135" i="14"/>
  <c r="N135" i="14" s="1"/>
  <c r="K135" i="14"/>
  <c r="K134" i="14"/>
  <c r="Z134" i="14" s="1"/>
  <c r="AB134" i="14" s="1"/>
  <c r="Q133" i="14"/>
  <c r="M133" i="14"/>
  <c r="N133" i="14" s="1"/>
  <c r="K133" i="14"/>
  <c r="K132" i="14"/>
  <c r="Z132" i="14" s="1"/>
  <c r="AB132" i="14" s="1"/>
  <c r="Q131" i="14"/>
  <c r="M131" i="14"/>
  <c r="N131" i="14" s="1"/>
  <c r="K131" i="14"/>
  <c r="K130" i="14"/>
  <c r="Z130" i="14" s="1"/>
  <c r="AB130" i="14" s="1"/>
  <c r="Q129" i="14"/>
  <c r="M129" i="14"/>
  <c r="N129" i="14" s="1"/>
  <c r="K129" i="14"/>
  <c r="K128" i="14"/>
  <c r="Z128" i="14" s="1"/>
  <c r="AB128" i="14" s="1"/>
  <c r="Q127" i="14"/>
  <c r="M127" i="14"/>
  <c r="N127" i="14" s="1"/>
  <c r="K127" i="14"/>
  <c r="K126" i="14"/>
  <c r="Z126" i="14" s="1"/>
  <c r="AB126" i="14" s="1"/>
  <c r="Q125" i="14"/>
  <c r="M125" i="14"/>
  <c r="N125" i="14" s="1"/>
  <c r="K125" i="14"/>
  <c r="K124" i="14"/>
  <c r="Z124" i="14" s="1"/>
  <c r="AB124" i="14" s="1"/>
  <c r="Q123" i="14"/>
  <c r="M123" i="14"/>
  <c r="N123" i="14" s="1"/>
  <c r="K123" i="14"/>
  <c r="K122" i="14"/>
  <c r="Z122" i="14" s="1"/>
  <c r="AB122" i="14" s="1"/>
  <c r="Q121" i="14"/>
  <c r="M121" i="14"/>
  <c r="N121" i="14" s="1"/>
  <c r="K121" i="14"/>
  <c r="K120" i="14"/>
  <c r="Z120" i="14" s="1"/>
  <c r="AB120" i="14" s="1"/>
  <c r="Q119" i="14"/>
  <c r="M119" i="14"/>
  <c r="N119" i="14" s="1"/>
  <c r="K119" i="14"/>
  <c r="K118" i="14"/>
  <c r="Z118" i="14" s="1"/>
  <c r="AB118" i="14" s="1"/>
  <c r="Q117" i="14"/>
  <c r="M117" i="14"/>
  <c r="N117" i="14" s="1"/>
  <c r="K117" i="14"/>
  <c r="Q116" i="14"/>
  <c r="M116" i="14"/>
  <c r="N116" i="14" s="1"/>
  <c r="K116" i="14"/>
  <c r="Q114" i="14"/>
  <c r="M114" i="14"/>
  <c r="N114" i="14" s="1"/>
  <c r="Q113" i="14"/>
  <c r="M113" i="14"/>
  <c r="N113" i="14" s="1"/>
  <c r="K113" i="14"/>
  <c r="K112" i="14"/>
  <c r="Z112" i="14" s="1"/>
  <c r="AB112" i="14" s="1"/>
  <c r="K111" i="14"/>
  <c r="Z111" i="14" s="1"/>
  <c r="AB111" i="14" s="1"/>
  <c r="Q110" i="14"/>
  <c r="M110" i="14"/>
  <c r="N110" i="14" s="1"/>
  <c r="K110" i="14"/>
  <c r="Q109" i="14"/>
  <c r="M109" i="14"/>
  <c r="N109" i="14" s="1"/>
  <c r="K109" i="14"/>
  <c r="Q108" i="14"/>
  <c r="M108" i="14"/>
  <c r="N108" i="14" s="1"/>
  <c r="K108" i="14"/>
  <c r="Q107" i="14"/>
  <c r="M107" i="14"/>
  <c r="N107" i="14" s="1"/>
  <c r="K107" i="14"/>
  <c r="Q106" i="14"/>
  <c r="M106" i="14"/>
  <c r="N106" i="14" s="1"/>
  <c r="K106" i="14"/>
  <c r="Q105" i="14"/>
  <c r="M105" i="14"/>
  <c r="N105" i="14" s="1"/>
  <c r="K105" i="14"/>
  <c r="Q104" i="14"/>
  <c r="M104" i="14"/>
  <c r="N104" i="14" s="1"/>
  <c r="K104" i="14"/>
  <c r="Q103" i="14"/>
  <c r="M103" i="14"/>
  <c r="N103" i="14" s="1"/>
  <c r="K103" i="14"/>
  <c r="Q102" i="14"/>
  <c r="M102" i="14"/>
  <c r="N102" i="14" s="1"/>
  <c r="K102" i="14"/>
  <c r="Q101" i="14"/>
  <c r="M101" i="14"/>
  <c r="N101" i="14" s="1"/>
  <c r="Q100" i="14"/>
  <c r="M100" i="14"/>
  <c r="N100" i="14" s="1"/>
  <c r="K100" i="14"/>
  <c r="Q99" i="14"/>
  <c r="M99" i="14"/>
  <c r="N99" i="14" s="1"/>
  <c r="K99" i="14"/>
  <c r="Q98" i="14"/>
  <c r="M98" i="14"/>
  <c r="N98" i="14" s="1"/>
  <c r="K98" i="14"/>
  <c r="Q97" i="14"/>
  <c r="M97" i="14"/>
  <c r="N97" i="14" s="1"/>
  <c r="K97" i="14"/>
  <c r="Q96" i="14"/>
  <c r="M96" i="14"/>
  <c r="N96" i="14" s="1"/>
  <c r="K96" i="14"/>
  <c r="Q95" i="14"/>
  <c r="M95" i="14"/>
  <c r="N95" i="14" s="1"/>
  <c r="K95" i="14"/>
  <c r="Q94" i="14"/>
  <c r="M94" i="14"/>
  <c r="N94" i="14" s="1"/>
  <c r="K94" i="14"/>
  <c r="Q93" i="14"/>
  <c r="M93" i="14"/>
  <c r="N93" i="14" s="1"/>
  <c r="K93" i="14"/>
  <c r="Q92" i="14"/>
  <c r="M92" i="14"/>
  <c r="N92" i="14" s="1"/>
  <c r="K92" i="14"/>
  <c r="Q91" i="14"/>
  <c r="M91" i="14"/>
  <c r="N91" i="14" s="1"/>
  <c r="K91" i="14"/>
  <c r="Q89" i="14"/>
  <c r="M89" i="14"/>
  <c r="N89" i="14" s="1"/>
  <c r="K89" i="14"/>
  <c r="Q88" i="14"/>
  <c r="M88" i="14"/>
  <c r="N88" i="14" s="1"/>
  <c r="K88" i="14"/>
  <c r="Q87" i="14"/>
  <c r="M87" i="14"/>
  <c r="N87" i="14" s="1"/>
  <c r="K87" i="14"/>
  <c r="Q86" i="14"/>
  <c r="M86" i="14"/>
  <c r="N86" i="14" s="1"/>
  <c r="K86" i="14"/>
  <c r="Q85" i="14"/>
  <c r="M85" i="14"/>
  <c r="N85" i="14" s="1"/>
  <c r="K85" i="14"/>
  <c r="Q84" i="14"/>
  <c r="M84" i="14"/>
  <c r="N84" i="14" s="1"/>
  <c r="K84" i="14"/>
  <c r="Q83" i="14"/>
  <c r="M83" i="14"/>
  <c r="N83" i="14" s="1"/>
  <c r="K83" i="14"/>
  <c r="Q82" i="14"/>
  <c r="M82" i="14"/>
  <c r="N82" i="14" s="1"/>
  <c r="K82" i="14"/>
  <c r="Q81" i="14"/>
  <c r="M81" i="14"/>
  <c r="N81" i="14" s="1"/>
  <c r="K81" i="14"/>
  <c r="Q80" i="14"/>
  <c r="M80" i="14"/>
  <c r="N80" i="14" s="1"/>
  <c r="K80" i="14"/>
  <c r="Q79" i="14"/>
  <c r="M79" i="14"/>
  <c r="N79" i="14" s="1"/>
  <c r="K79" i="14"/>
  <c r="Q78" i="14"/>
  <c r="M78" i="14"/>
  <c r="N78" i="14" s="1"/>
  <c r="K78" i="14"/>
  <c r="Q77" i="14"/>
  <c r="M77" i="14"/>
  <c r="N77" i="14" s="1"/>
  <c r="K77" i="14"/>
  <c r="Q76" i="14"/>
  <c r="M76" i="14"/>
  <c r="N76" i="14" s="1"/>
  <c r="K76" i="14"/>
  <c r="Q75" i="14"/>
  <c r="M75" i="14"/>
  <c r="N75" i="14" s="1"/>
  <c r="K75" i="14"/>
  <c r="Q74" i="14"/>
  <c r="M74" i="14"/>
  <c r="N74" i="14" s="1"/>
  <c r="K74" i="14"/>
  <c r="Q73" i="14"/>
  <c r="M73" i="14"/>
  <c r="N73" i="14" s="1"/>
  <c r="K73" i="14"/>
  <c r="Q72" i="14"/>
  <c r="M72" i="14"/>
  <c r="N72" i="14" s="1"/>
  <c r="K72" i="14"/>
  <c r="Q71" i="14"/>
  <c r="M71" i="14"/>
  <c r="N71" i="14" s="1"/>
  <c r="K71" i="14"/>
  <c r="Q70" i="14"/>
  <c r="M70" i="14"/>
  <c r="N70" i="14" s="1"/>
  <c r="K70" i="14"/>
  <c r="Q69" i="14"/>
  <c r="M69" i="14"/>
  <c r="N69" i="14" s="1"/>
  <c r="K69" i="14"/>
  <c r="Q68" i="14"/>
  <c r="M68" i="14"/>
  <c r="N68" i="14" s="1"/>
  <c r="K68" i="14"/>
  <c r="Q67" i="14"/>
  <c r="M67" i="14"/>
  <c r="N67" i="14" s="1"/>
  <c r="K67" i="14"/>
  <c r="Q66" i="14"/>
  <c r="M66" i="14"/>
  <c r="N66" i="14" s="1"/>
  <c r="K66" i="14"/>
  <c r="Q65" i="14"/>
  <c r="M65" i="14"/>
  <c r="N65" i="14" s="1"/>
  <c r="K65" i="14"/>
  <c r="Q64" i="14"/>
  <c r="M64" i="14"/>
  <c r="N64" i="14" s="1"/>
  <c r="K64" i="14"/>
  <c r="Q63" i="14"/>
  <c r="M63" i="14"/>
  <c r="N63" i="14" s="1"/>
  <c r="K63" i="14"/>
  <c r="Q62" i="14"/>
  <c r="M62" i="14"/>
  <c r="N62" i="14" s="1"/>
  <c r="K62" i="14"/>
  <c r="Q61" i="14"/>
  <c r="M61" i="14"/>
  <c r="N61" i="14" s="1"/>
  <c r="K61" i="14"/>
  <c r="Q60" i="14"/>
  <c r="M60" i="14"/>
  <c r="N60" i="14" s="1"/>
  <c r="K60" i="14"/>
  <c r="Q59" i="14"/>
  <c r="M59" i="14"/>
  <c r="N59" i="14" s="1"/>
  <c r="K59" i="14"/>
  <c r="Q58" i="14"/>
  <c r="M58" i="14"/>
  <c r="N58" i="14" s="1"/>
  <c r="K58" i="14"/>
  <c r="Q57" i="14"/>
  <c r="M57" i="14"/>
  <c r="N57" i="14" s="1"/>
  <c r="K57" i="14"/>
  <c r="Q56" i="14"/>
  <c r="M56" i="14"/>
  <c r="N56" i="14" s="1"/>
  <c r="K56" i="14"/>
  <c r="Q55" i="14"/>
  <c r="M55" i="14"/>
  <c r="N55" i="14" s="1"/>
  <c r="K55" i="14"/>
  <c r="Q54" i="14"/>
  <c r="M54" i="14"/>
  <c r="N54" i="14" s="1"/>
  <c r="K54" i="14"/>
  <c r="Q53" i="14"/>
  <c r="M53" i="14"/>
  <c r="N53" i="14" s="1"/>
  <c r="K53" i="14"/>
  <c r="Q52" i="14"/>
  <c r="M52" i="14"/>
  <c r="N52" i="14" s="1"/>
  <c r="K52" i="14"/>
  <c r="Q51" i="14"/>
  <c r="M51" i="14"/>
  <c r="N51" i="14" s="1"/>
  <c r="K51" i="14"/>
  <c r="Q50" i="14"/>
  <c r="M50" i="14"/>
  <c r="N50" i="14" s="1"/>
  <c r="K50" i="14"/>
  <c r="Q49" i="14"/>
  <c r="M49" i="14"/>
  <c r="N49" i="14" s="1"/>
  <c r="K49" i="14"/>
  <c r="Q48" i="14"/>
  <c r="M48" i="14"/>
  <c r="N48" i="14" s="1"/>
  <c r="K48" i="14"/>
  <c r="Q47" i="14"/>
  <c r="M47" i="14"/>
  <c r="N47" i="14" s="1"/>
  <c r="K47" i="14"/>
  <c r="Q46" i="14"/>
  <c r="M46" i="14"/>
  <c r="N46" i="14" s="1"/>
  <c r="K46" i="14"/>
  <c r="Q45" i="14"/>
  <c r="M45" i="14"/>
  <c r="N45" i="14" s="1"/>
  <c r="K45" i="14"/>
  <c r="Q44" i="14"/>
  <c r="M44" i="14"/>
  <c r="N44" i="14" s="1"/>
  <c r="K44" i="14"/>
  <c r="Q43" i="14"/>
  <c r="M43" i="14"/>
  <c r="N43" i="14" s="1"/>
  <c r="K43" i="14"/>
  <c r="Q42" i="14"/>
  <c r="M42" i="14"/>
  <c r="N42" i="14" s="1"/>
  <c r="K42" i="14"/>
  <c r="Q41" i="14"/>
  <c r="M41" i="14"/>
  <c r="N41" i="14" s="1"/>
  <c r="K41" i="14"/>
  <c r="Q40" i="14"/>
  <c r="M40" i="14"/>
  <c r="N40" i="14" s="1"/>
  <c r="K40" i="14"/>
  <c r="Q39" i="14"/>
  <c r="M39" i="14"/>
  <c r="N39" i="14" s="1"/>
  <c r="K39" i="14"/>
  <c r="Q38" i="14"/>
  <c r="M38" i="14"/>
  <c r="N38" i="14" s="1"/>
  <c r="K38" i="14"/>
  <c r="Q37" i="14"/>
  <c r="M37" i="14"/>
  <c r="N37" i="14" s="1"/>
  <c r="K37" i="14"/>
  <c r="Q36" i="14"/>
  <c r="M36" i="14"/>
  <c r="N36" i="14" s="1"/>
  <c r="K36" i="14"/>
  <c r="Q35" i="14"/>
  <c r="M35" i="14"/>
  <c r="N35" i="14" s="1"/>
  <c r="K35" i="14"/>
  <c r="Q34" i="14"/>
  <c r="M34" i="14"/>
  <c r="N34" i="14" s="1"/>
  <c r="K34" i="14"/>
  <c r="Q33" i="14"/>
  <c r="M33" i="14"/>
  <c r="N33" i="14" s="1"/>
  <c r="K33" i="14"/>
  <c r="Q32" i="14"/>
  <c r="M32" i="14"/>
  <c r="N32" i="14" s="1"/>
  <c r="K32" i="14"/>
  <c r="Q31" i="14"/>
  <c r="M31" i="14"/>
  <c r="N31" i="14" s="1"/>
  <c r="K31" i="14"/>
  <c r="Q30" i="14"/>
  <c r="M30" i="14"/>
  <c r="N30" i="14" s="1"/>
  <c r="K30" i="14"/>
  <c r="Q29" i="14"/>
  <c r="M29" i="14"/>
  <c r="N29" i="14" s="1"/>
  <c r="K29" i="14"/>
  <c r="Q28" i="14"/>
  <c r="M28" i="14"/>
  <c r="N28" i="14" s="1"/>
  <c r="K28" i="14"/>
  <c r="Q27" i="14"/>
  <c r="M27" i="14"/>
  <c r="N27" i="14" s="1"/>
  <c r="K27" i="14"/>
  <c r="Q26" i="14"/>
  <c r="M26" i="14"/>
  <c r="N26" i="14" s="1"/>
  <c r="K26" i="14"/>
  <c r="Q25" i="14"/>
  <c r="M25" i="14"/>
  <c r="N25" i="14" s="1"/>
  <c r="K25" i="14"/>
  <c r="Q24" i="14"/>
  <c r="M24" i="14"/>
  <c r="N24" i="14" s="1"/>
  <c r="K24" i="14"/>
  <c r="Q23" i="14"/>
  <c r="M23" i="14"/>
  <c r="N23" i="14" s="1"/>
  <c r="K23" i="14"/>
  <c r="Q22" i="14"/>
  <c r="M22" i="14"/>
  <c r="N22" i="14" s="1"/>
  <c r="K22" i="14"/>
  <c r="M20" i="14"/>
  <c r="N20" i="14" s="1"/>
  <c r="K20" i="14"/>
  <c r="K188" i="14" s="1"/>
  <c r="Q20" i="14" l="1"/>
  <c r="N21" i="15"/>
  <c r="N30" i="15" s="1"/>
  <c r="P188" i="14"/>
  <c r="R150" i="14"/>
  <c r="R154" i="14"/>
  <c r="R153" i="14"/>
  <c r="R151" i="14"/>
  <c r="R156" i="14"/>
  <c r="R152" i="14"/>
  <c r="R41" i="14"/>
  <c r="U41" i="14" s="1"/>
  <c r="W41" i="14" s="1"/>
  <c r="Y41" i="14" s="1"/>
  <c r="Z41" i="14" s="1"/>
  <c r="AB41" i="14" s="1"/>
  <c r="R39" i="14"/>
  <c r="U39" i="14" s="1"/>
  <c r="W39" i="14" s="1"/>
  <c r="Y39" i="14" s="1"/>
  <c r="Z39" i="14" s="1"/>
  <c r="AB39" i="14" s="1"/>
  <c r="R43" i="14"/>
  <c r="U43" i="14" s="1"/>
  <c r="W43" i="14" s="1"/>
  <c r="Y43" i="14" s="1"/>
  <c r="Z43" i="14" s="1"/>
  <c r="AB43" i="14" s="1"/>
  <c r="R44" i="14"/>
  <c r="U44" i="14" s="1"/>
  <c r="W44" i="14" s="1"/>
  <c r="Y44" i="14" s="1"/>
  <c r="Z44" i="14" s="1"/>
  <c r="AB44" i="14" s="1"/>
  <c r="R46" i="14"/>
  <c r="U46" i="14" s="1"/>
  <c r="W46" i="14" s="1"/>
  <c r="Y46" i="14" s="1"/>
  <c r="Z46" i="14" s="1"/>
  <c r="AB46" i="14" s="1"/>
  <c r="R48" i="14"/>
  <c r="U48" i="14" s="1"/>
  <c r="W48" i="14" s="1"/>
  <c r="Y48" i="14" s="1"/>
  <c r="Z48" i="14" s="1"/>
  <c r="AB48" i="14" s="1"/>
  <c r="R50" i="14"/>
  <c r="U50" i="14" s="1"/>
  <c r="W50" i="14" s="1"/>
  <c r="Y50" i="14" s="1"/>
  <c r="Z50" i="14" s="1"/>
  <c r="AB50" i="14" s="1"/>
  <c r="R52" i="14"/>
  <c r="U52" i="14" s="1"/>
  <c r="W52" i="14" s="1"/>
  <c r="Y52" i="14" s="1"/>
  <c r="Z52" i="14" s="1"/>
  <c r="AB52" i="14" s="1"/>
  <c r="R54" i="14"/>
  <c r="U54" i="14" s="1"/>
  <c r="W54" i="14" s="1"/>
  <c r="Y54" i="14" s="1"/>
  <c r="Z54" i="14" s="1"/>
  <c r="AB54" i="14" s="1"/>
  <c r="R56" i="14"/>
  <c r="U56" i="14" s="1"/>
  <c r="W56" i="14" s="1"/>
  <c r="Y56" i="14" s="1"/>
  <c r="Z56" i="14" s="1"/>
  <c r="AB56" i="14" s="1"/>
  <c r="R58" i="14"/>
  <c r="R60" i="14"/>
  <c r="R62" i="14"/>
  <c r="R65" i="14"/>
  <c r="R66" i="14"/>
  <c r="R67" i="14"/>
  <c r="R69" i="14"/>
  <c r="R71" i="14"/>
  <c r="R75" i="14"/>
  <c r="R78" i="14"/>
  <c r="R80" i="14"/>
  <c r="R83" i="14"/>
  <c r="R85" i="14"/>
  <c r="R88" i="14"/>
  <c r="R93" i="14"/>
  <c r="R108" i="14"/>
  <c r="R110" i="14"/>
  <c r="R113" i="14"/>
  <c r="R116" i="14"/>
  <c r="R119" i="14"/>
  <c r="R125" i="14"/>
  <c r="R127" i="14"/>
  <c r="R131" i="14"/>
  <c r="R135" i="14"/>
  <c r="R139" i="14"/>
  <c r="R141" i="14"/>
  <c r="R147" i="14"/>
  <c r="R23" i="14"/>
  <c r="U23" i="14" s="1"/>
  <c r="W23" i="14" s="1"/>
  <c r="Y23" i="14" s="1"/>
  <c r="Z23" i="14" s="1"/>
  <c r="AB23" i="14" s="1"/>
  <c r="R25" i="14"/>
  <c r="U25" i="14" s="1"/>
  <c r="W25" i="14" s="1"/>
  <c r="Y25" i="14" s="1"/>
  <c r="Z25" i="14" s="1"/>
  <c r="AB25" i="14" s="1"/>
  <c r="R28" i="14"/>
  <c r="U28" i="14" s="1"/>
  <c r="W28" i="14" s="1"/>
  <c r="Y28" i="14" s="1"/>
  <c r="Z28" i="14" s="1"/>
  <c r="AB28" i="14" s="1"/>
  <c r="R30" i="14"/>
  <c r="U30" i="14" s="1"/>
  <c r="W30" i="14" s="1"/>
  <c r="Y30" i="14" s="1"/>
  <c r="Z30" i="14" s="1"/>
  <c r="AB30" i="14" s="1"/>
  <c r="R32" i="14"/>
  <c r="U32" i="14" s="1"/>
  <c r="W32" i="14" s="1"/>
  <c r="Y32" i="14" s="1"/>
  <c r="Z32" i="14" s="1"/>
  <c r="AB32" i="14" s="1"/>
  <c r="R34" i="14"/>
  <c r="U34" i="14" s="1"/>
  <c r="W34" i="14" s="1"/>
  <c r="Y34" i="14" s="1"/>
  <c r="Z34" i="14" s="1"/>
  <c r="AB34" i="14" s="1"/>
  <c r="R36" i="14"/>
  <c r="U36" i="14" s="1"/>
  <c r="W36" i="14" s="1"/>
  <c r="Y36" i="14" s="1"/>
  <c r="Z36" i="14" s="1"/>
  <c r="AB36" i="14" s="1"/>
  <c r="R45" i="14"/>
  <c r="U45" i="14" s="1"/>
  <c r="W45" i="14" s="1"/>
  <c r="Y45" i="14" s="1"/>
  <c r="Z45" i="14" s="1"/>
  <c r="AB45" i="14" s="1"/>
  <c r="R64" i="14"/>
  <c r="R68" i="14"/>
  <c r="R70" i="14"/>
  <c r="R73" i="14"/>
  <c r="R82" i="14"/>
  <c r="R86" i="14"/>
  <c r="R87" i="14"/>
  <c r="R92" i="14"/>
  <c r="R94" i="14"/>
  <c r="R96" i="14"/>
  <c r="R98" i="14"/>
  <c r="R100" i="14"/>
  <c r="R101" i="14"/>
  <c r="U101" i="14" s="1"/>
  <c r="R103" i="14"/>
  <c r="R105" i="14"/>
  <c r="R107" i="14"/>
  <c r="R114" i="14"/>
  <c r="R117" i="14"/>
  <c r="R129" i="14"/>
  <c r="R133" i="14"/>
  <c r="R137" i="14"/>
  <c r="W143" i="14"/>
  <c r="Y143" i="14" s="1"/>
  <c r="Z143" i="14" s="1"/>
  <c r="AB143" i="14" s="1"/>
  <c r="R20" i="14"/>
  <c r="R22" i="14"/>
  <c r="U22" i="14" s="1"/>
  <c r="W22" i="14" s="1"/>
  <c r="Y22" i="14" s="1"/>
  <c r="Z22" i="14" s="1"/>
  <c r="AB22" i="14" s="1"/>
  <c r="R24" i="14"/>
  <c r="U24" i="14" s="1"/>
  <c r="W24" i="14" s="1"/>
  <c r="Y24" i="14" s="1"/>
  <c r="Z24" i="14" s="1"/>
  <c r="AB24" i="14" s="1"/>
  <c r="R26" i="14"/>
  <c r="U26" i="14" s="1"/>
  <c r="W26" i="14" s="1"/>
  <c r="Y26" i="14" s="1"/>
  <c r="Z26" i="14" s="1"/>
  <c r="AB26" i="14" s="1"/>
  <c r="R27" i="14"/>
  <c r="U27" i="14" s="1"/>
  <c r="W27" i="14" s="1"/>
  <c r="Y27" i="14" s="1"/>
  <c r="Z27" i="14" s="1"/>
  <c r="AB27" i="14" s="1"/>
  <c r="R29" i="14"/>
  <c r="U29" i="14" s="1"/>
  <c r="W29" i="14" s="1"/>
  <c r="Y29" i="14" s="1"/>
  <c r="Z29" i="14" s="1"/>
  <c r="AB29" i="14" s="1"/>
  <c r="R31" i="14"/>
  <c r="U31" i="14" s="1"/>
  <c r="W31" i="14" s="1"/>
  <c r="Y31" i="14" s="1"/>
  <c r="Z31" i="14" s="1"/>
  <c r="AB31" i="14" s="1"/>
  <c r="R33" i="14"/>
  <c r="U33" i="14" s="1"/>
  <c r="W33" i="14" s="1"/>
  <c r="Y33" i="14" s="1"/>
  <c r="Z33" i="14" s="1"/>
  <c r="AB33" i="14" s="1"/>
  <c r="R35" i="14"/>
  <c r="U35" i="14" s="1"/>
  <c r="W35" i="14" s="1"/>
  <c r="Y35" i="14" s="1"/>
  <c r="Z35" i="14" s="1"/>
  <c r="AB35" i="14" s="1"/>
  <c r="R37" i="14"/>
  <c r="U37" i="14" s="1"/>
  <c r="W37" i="14" s="1"/>
  <c r="Y37" i="14" s="1"/>
  <c r="Z37" i="14" s="1"/>
  <c r="R38" i="14"/>
  <c r="U38" i="14" s="1"/>
  <c r="W38" i="14" s="1"/>
  <c r="Y38" i="14" s="1"/>
  <c r="Z38" i="14" s="1"/>
  <c r="AB38" i="14" s="1"/>
  <c r="R42" i="14"/>
  <c r="U42" i="14" s="1"/>
  <c r="W42" i="14" s="1"/>
  <c r="Y42" i="14" s="1"/>
  <c r="Z42" i="14" s="1"/>
  <c r="AB42" i="14" s="1"/>
  <c r="R84" i="14"/>
  <c r="R40" i="14"/>
  <c r="U40" i="14" s="1"/>
  <c r="W40" i="14" s="1"/>
  <c r="Y40" i="14" s="1"/>
  <c r="Z40" i="14" s="1"/>
  <c r="AB40" i="14" s="1"/>
  <c r="R47" i="14"/>
  <c r="U47" i="14" s="1"/>
  <c r="W47" i="14" s="1"/>
  <c r="Y47" i="14" s="1"/>
  <c r="Z47" i="14" s="1"/>
  <c r="AB47" i="14" s="1"/>
  <c r="R49" i="14"/>
  <c r="U49" i="14" s="1"/>
  <c r="W49" i="14" s="1"/>
  <c r="Y49" i="14" s="1"/>
  <c r="Z49" i="14" s="1"/>
  <c r="AB49" i="14" s="1"/>
  <c r="R51" i="14"/>
  <c r="U51" i="14" s="1"/>
  <c r="W51" i="14" s="1"/>
  <c r="Y51" i="14" s="1"/>
  <c r="Z51" i="14" s="1"/>
  <c r="AB51" i="14" s="1"/>
  <c r="R53" i="14"/>
  <c r="U53" i="14" s="1"/>
  <c r="W53" i="14" s="1"/>
  <c r="Y53" i="14" s="1"/>
  <c r="Z53" i="14" s="1"/>
  <c r="AB53" i="14" s="1"/>
  <c r="R55" i="14"/>
  <c r="U55" i="14" s="1"/>
  <c r="W55" i="14" s="1"/>
  <c r="Y55" i="14" s="1"/>
  <c r="Z55" i="14" s="1"/>
  <c r="AB55" i="14" s="1"/>
  <c r="R57" i="14"/>
  <c r="U57" i="14" s="1"/>
  <c r="W57" i="14" s="1"/>
  <c r="Y57" i="14" s="1"/>
  <c r="Z57" i="14" s="1"/>
  <c r="AB57" i="14" s="1"/>
  <c r="R59" i="14"/>
  <c r="R61" i="14"/>
  <c r="R63" i="14"/>
  <c r="R72" i="14"/>
  <c r="R74" i="14"/>
  <c r="R76" i="14"/>
  <c r="R77" i="14"/>
  <c r="R79" i="14"/>
  <c r="R81" i="14"/>
  <c r="R89" i="14"/>
  <c r="R121" i="14"/>
  <c r="R123" i="14"/>
  <c r="R91" i="14"/>
  <c r="R95" i="14"/>
  <c r="R97" i="14"/>
  <c r="R99" i="14"/>
  <c r="R102" i="14"/>
  <c r="R104" i="14"/>
  <c r="R106" i="14"/>
  <c r="R109" i="14"/>
  <c r="W146" i="14"/>
  <c r="Y146" i="14" s="1"/>
  <c r="Z146" i="14" s="1"/>
  <c r="AB146" i="14" s="1"/>
  <c r="W142" i="14"/>
  <c r="Y142" i="14" s="1"/>
  <c r="Z142" i="14" s="1"/>
  <c r="AB142" i="14" s="1"/>
  <c r="R15" i="15"/>
  <c r="T15" i="15" s="1"/>
  <c r="U20" i="14" l="1"/>
  <c r="U106" i="14"/>
  <c r="W106" i="14" s="1"/>
  <c r="Y106" i="14" s="1"/>
  <c r="Z106" i="14" s="1"/>
  <c r="AB106" i="14" s="1"/>
  <c r="U97" i="14"/>
  <c r="W97" i="14" s="1"/>
  <c r="Y97" i="14" s="1"/>
  <c r="Z97" i="14" s="1"/>
  <c r="AB97" i="14" s="1"/>
  <c r="U91" i="14"/>
  <c r="W91" i="14" s="1"/>
  <c r="Y91" i="14" s="1"/>
  <c r="Z91" i="14" s="1"/>
  <c r="AB91" i="14" s="1"/>
  <c r="U81" i="14"/>
  <c r="W81" i="14" s="1"/>
  <c r="Y81" i="14" s="1"/>
  <c r="Z81" i="14" s="1"/>
  <c r="AB81" i="14" s="1"/>
  <c r="U74" i="14"/>
  <c r="W74" i="14" s="1"/>
  <c r="Y74" i="14" s="1"/>
  <c r="Z74" i="14" s="1"/>
  <c r="AB74" i="14" s="1"/>
  <c r="U109" i="14"/>
  <c r="W109" i="14" s="1"/>
  <c r="Y109" i="14" s="1"/>
  <c r="Z109" i="14" s="1"/>
  <c r="AB109" i="14" s="1"/>
  <c r="U104" i="14"/>
  <c r="W104" i="14" s="1"/>
  <c r="Y104" i="14" s="1"/>
  <c r="Z104" i="14" s="1"/>
  <c r="AB104" i="14" s="1"/>
  <c r="U99" i="14"/>
  <c r="W99" i="14" s="1"/>
  <c r="Y99" i="14" s="1"/>
  <c r="Z99" i="14" s="1"/>
  <c r="AB99" i="14" s="1"/>
  <c r="U95" i="14"/>
  <c r="W95" i="14" s="1"/>
  <c r="Y95" i="14" s="1"/>
  <c r="Z95" i="14" s="1"/>
  <c r="AB95" i="14" s="1"/>
  <c r="U123" i="14"/>
  <c r="W123" i="14" s="1"/>
  <c r="Y123" i="14" s="1"/>
  <c r="Z123" i="14" s="1"/>
  <c r="AB123" i="14" s="1"/>
  <c r="U89" i="14"/>
  <c r="W89" i="14" s="1"/>
  <c r="Y89" i="14" s="1"/>
  <c r="Z89" i="14" s="1"/>
  <c r="AB89" i="14" s="1"/>
  <c r="U79" i="14"/>
  <c r="W79" i="14" s="1"/>
  <c r="Y79" i="14" s="1"/>
  <c r="Z79" i="14" s="1"/>
  <c r="AB79" i="14" s="1"/>
  <c r="U76" i="14"/>
  <c r="W76" i="14" s="1"/>
  <c r="Y76" i="14" s="1"/>
  <c r="Z76" i="14" s="1"/>
  <c r="AB76" i="14" s="1"/>
  <c r="U72" i="14"/>
  <c r="W72" i="14" s="1"/>
  <c r="Y72" i="14" s="1"/>
  <c r="Z72" i="14" s="1"/>
  <c r="AB72" i="14" s="1"/>
  <c r="U61" i="14"/>
  <c r="W61" i="14" s="1"/>
  <c r="Y61" i="14" s="1"/>
  <c r="Z61" i="14" s="1"/>
  <c r="AB61" i="14" s="1"/>
  <c r="U133" i="14"/>
  <c r="W133" i="14" s="1"/>
  <c r="Y133" i="14" s="1"/>
  <c r="Z133" i="14" s="1"/>
  <c r="AB133" i="14" s="1"/>
  <c r="U117" i="14"/>
  <c r="W117" i="14" s="1"/>
  <c r="Y117" i="14" s="1"/>
  <c r="Z117" i="14" s="1"/>
  <c r="AB117" i="14" s="1"/>
  <c r="U107" i="14"/>
  <c r="W107" i="14" s="1"/>
  <c r="Y107" i="14" s="1"/>
  <c r="Z107" i="14" s="1"/>
  <c r="AB107" i="14" s="1"/>
  <c r="U103" i="14"/>
  <c r="W103" i="14" s="1"/>
  <c r="Y103" i="14" s="1"/>
  <c r="Z103" i="14" s="1"/>
  <c r="AB103" i="14" s="1"/>
  <c r="U100" i="14"/>
  <c r="W100" i="14" s="1"/>
  <c r="Y100" i="14" s="1"/>
  <c r="Z100" i="14" s="1"/>
  <c r="AB100" i="14" s="1"/>
  <c r="U96" i="14"/>
  <c r="W96" i="14" s="1"/>
  <c r="Y96" i="14" s="1"/>
  <c r="Z96" i="14" s="1"/>
  <c r="AB96" i="14" s="1"/>
  <c r="U92" i="14"/>
  <c r="W92" i="14" s="1"/>
  <c r="Y92" i="14" s="1"/>
  <c r="Z92" i="14" s="1"/>
  <c r="AB92" i="14" s="1"/>
  <c r="U86" i="14"/>
  <c r="W86" i="14" s="1"/>
  <c r="Y86" i="14" s="1"/>
  <c r="Z86" i="14" s="1"/>
  <c r="AB86" i="14" s="1"/>
  <c r="U73" i="14"/>
  <c r="W73" i="14" s="1"/>
  <c r="Y73" i="14" s="1"/>
  <c r="Z73" i="14" s="1"/>
  <c r="AB73" i="14" s="1"/>
  <c r="U68" i="14"/>
  <c r="W68" i="14" s="1"/>
  <c r="Y68" i="14" s="1"/>
  <c r="Z68" i="14" s="1"/>
  <c r="AB68" i="14" s="1"/>
  <c r="U147" i="14"/>
  <c r="W147" i="14" s="1"/>
  <c r="Y147" i="14" s="1"/>
  <c r="Z147" i="14" s="1"/>
  <c r="AB147" i="14" s="1"/>
  <c r="U139" i="14"/>
  <c r="W139" i="14" s="1"/>
  <c r="Y139" i="14" s="1"/>
  <c r="Z139" i="14" s="1"/>
  <c r="AB139" i="14" s="1"/>
  <c r="U131" i="14"/>
  <c r="W131" i="14" s="1"/>
  <c r="Y131" i="14" s="1"/>
  <c r="Z131" i="14" s="1"/>
  <c r="AB131" i="14" s="1"/>
  <c r="U125" i="14"/>
  <c r="W125" i="14" s="1"/>
  <c r="Y125" i="14" s="1"/>
  <c r="Z125" i="14" s="1"/>
  <c r="AB125" i="14" s="1"/>
  <c r="U116" i="14"/>
  <c r="W116" i="14" s="1"/>
  <c r="Y116" i="14" s="1"/>
  <c r="Z116" i="14" s="1"/>
  <c r="AB116" i="14" s="1"/>
  <c r="U110" i="14"/>
  <c r="W110" i="14" s="1"/>
  <c r="Y110" i="14" s="1"/>
  <c r="Z110" i="14" s="1"/>
  <c r="AB110" i="14" s="1"/>
  <c r="U93" i="14"/>
  <c r="W93" i="14" s="1"/>
  <c r="Y93" i="14" s="1"/>
  <c r="Z93" i="14" s="1"/>
  <c r="AB93" i="14" s="1"/>
  <c r="U85" i="14"/>
  <c r="W85" i="14" s="1"/>
  <c r="Y85" i="14" s="1"/>
  <c r="Z85" i="14" s="1"/>
  <c r="AB85" i="14" s="1"/>
  <c r="U80" i="14"/>
  <c r="W80" i="14" s="1"/>
  <c r="Y80" i="14" s="1"/>
  <c r="Z80" i="14" s="1"/>
  <c r="AB80" i="14" s="1"/>
  <c r="U75" i="14"/>
  <c r="W75" i="14" s="1"/>
  <c r="Y75" i="14" s="1"/>
  <c r="Z75" i="14" s="1"/>
  <c r="AB75" i="14" s="1"/>
  <c r="U69" i="14"/>
  <c r="W69" i="14" s="1"/>
  <c r="Y69" i="14" s="1"/>
  <c r="Z69" i="14" s="1"/>
  <c r="AB69" i="14" s="1"/>
  <c r="U66" i="14"/>
  <c r="W66" i="14" s="1"/>
  <c r="Y66" i="14" s="1"/>
  <c r="Z66" i="14" s="1"/>
  <c r="AB66" i="14" s="1"/>
  <c r="U62" i="14"/>
  <c r="W62" i="14" s="1"/>
  <c r="Y62" i="14" s="1"/>
  <c r="Z62" i="14" s="1"/>
  <c r="AB62" i="14" s="1"/>
  <c r="U58" i="14"/>
  <c r="W58" i="14" s="1"/>
  <c r="Y58" i="14" s="1"/>
  <c r="Z58" i="14" s="1"/>
  <c r="AB58" i="14" s="1"/>
  <c r="U156" i="14"/>
  <c r="W156" i="14" s="1"/>
  <c r="Y156" i="14" s="1"/>
  <c r="Z156" i="14" s="1"/>
  <c r="AB156" i="14" s="1"/>
  <c r="U151" i="14"/>
  <c r="W151" i="14" s="1"/>
  <c r="Y151" i="14" s="1"/>
  <c r="Z151" i="14" s="1"/>
  <c r="AB151" i="14" s="1"/>
  <c r="U154" i="14"/>
  <c r="W154" i="14" s="1"/>
  <c r="Y154" i="14" s="1"/>
  <c r="Z154" i="14" s="1"/>
  <c r="AB154" i="14" s="1"/>
  <c r="U102" i="14"/>
  <c r="W102" i="14" s="1"/>
  <c r="Y102" i="14" s="1"/>
  <c r="Z102" i="14" s="1"/>
  <c r="AB102" i="14" s="1"/>
  <c r="U121" i="14"/>
  <c r="W121" i="14" s="1"/>
  <c r="Y121" i="14" s="1"/>
  <c r="Z121" i="14" s="1"/>
  <c r="AB121" i="14" s="1"/>
  <c r="U77" i="14"/>
  <c r="W77" i="14" s="1"/>
  <c r="Y77" i="14" s="1"/>
  <c r="Z77" i="14" s="1"/>
  <c r="AB77" i="14" s="1"/>
  <c r="U63" i="14"/>
  <c r="W63" i="14" s="1"/>
  <c r="Y63" i="14" s="1"/>
  <c r="Z63" i="14" s="1"/>
  <c r="AB63" i="14" s="1"/>
  <c r="U59" i="14"/>
  <c r="W59" i="14" s="1"/>
  <c r="Y59" i="14" s="1"/>
  <c r="Z59" i="14" s="1"/>
  <c r="AB59" i="14" s="1"/>
  <c r="U84" i="14"/>
  <c r="W84" i="14" s="1"/>
  <c r="Y84" i="14" s="1"/>
  <c r="Z84" i="14" s="1"/>
  <c r="AB84" i="14" s="1"/>
  <c r="U137" i="14"/>
  <c r="W137" i="14" s="1"/>
  <c r="Y137" i="14" s="1"/>
  <c r="Z137" i="14" s="1"/>
  <c r="AB137" i="14" s="1"/>
  <c r="U129" i="14"/>
  <c r="W129" i="14" s="1"/>
  <c r="Y129" i="14" s="1"/>
  <c r="Z129" i="14" s="1"/>
  <c r="AB129" i="14" s="1"/>
  <c r="U114" i="14"/>
  <c r="W114" i="14" s="1"/>
  <c r="Y114" i="14" s="1"/>
  <c r="Z114" i="14" s="1"/>
  <c r="AB114" i="14" s="1"/>
  <c r="U105" i="14"/>
  <c r="W105" i="14" s="1"/>
  <c r="Y105" i="14" s="1"/>
  <c r="Z105" i="14" s="1"/>
  <c r="AB105" i="14" s="1"/>
  <c r="U98" i="14"/>
  <c r="W98" i="14" s="1"/>
  <c r="Y98" i="14" s="1"/>
  <c r="Z98" i="14" s="1"/>
  <c r="AB98" i="14" s="1"/>
  <c r="U94" i="14"/>
  <c r="W94" i="14" s="1"/>
  <c r="Y94" i="14" s="1"/>
  <c r="Z94" i="14" s="1"/>
  <c r="AB94" i="14" s="1"/>
  <c r="U87" i="14"/>
  <c r="W87" i="14" s="1"/>
  <c r="Y87" i="14" s="1"/>
  <c r="Z87" i="14" s="1"/>
  <c r="AB87" i="14" s="1"/>
  <c r="U82" i="14"/>
  <c r="W82" i="14" s="1"/>
  <c r="Y82" i="14" s="1"/>
  <c r="Z82" i="14" s="1"/>
  <c r="AB82" i="14" s="1"/>
  <c r="U70" i="14"/>
  <c r="W70" i="14" s="1"/>
  <c r="Y70" i="14" s="1"/>
  <c r="Z70" i="14" s="1"/>
  <c r="AB70" i="14" s="1"/>
  <c r="U64" i="14"/>
  <c r="W64" i="14" s="1"/>
  <c r="Y64" i="14" s="1"/>
  <c r="Z64" i="14" s="1"/>
  <c r="AB64" i="14" s="1"/>
  <c r="U141" i="14"/>
  <c r="W141" i="14" s="1"/>
  <c r="Y141" i="14" s="1"/>
  <c r="Z141" i="14" s="1"/>
  <c r="AB141" i="14" s="1"/>
  <c r="U135" i="14"/>
  <c r="W135" i="14" s="1"/>
  <c r="Y135" i="14" s="1"/>
  <c r="Z135" i="14" s="1"/>
  <c r="AB135" i="14" s="1"/>
  <c r="U127" i="14"/>
  <c r="W127" i="14" s="1"/>
  <c r="Y127" i="14" s="1"/>
  <c r="Z127" i="14" s="1"/>
  <c r="AB127" i="14" s="1"/>
  <c r="U119" i="14"/>
  <c r="W119" i="14" s="1"/>
  <c r="Y119" i="14" s="1"/>
  <c r="Z119" i="14" s="1"/>
  <c r="AB119" i="14" s="1"/>
  <c r="U113" i="14"/>
  <c r="W113" i="14" s="1"/>
  <c r="Y113" i="14" s="1"/>
  <c r="Z113" i="14" s="1"/>
  <c r="AB113" i="14" s="1"/>
  <c r="U108" i="14"/>
  <c r="W108" i="14" s="1"/>
  <c r="Y108" i="14" s="1"/>
  <c r="Z108" i="14" s="1"/>
  <c r="AB108" i="14" s="1"/>
  <c r="U88" i="14"/>
  <c r="W88" i="14" s="1"/>
  <c r="Y88" i="14" s="1"/>
  <c r="Z88" i="14" s="1"/>
  <c r="AB88" i="14" s="1"/>
  <c r="U83" i="14"/>
  <c r="W83" i="14" s="1"/>
  <c r="Y83" i="14" s="1"/>
  <c r="Z83" i="14" s="1"/>
  <c r="AB83" i="14" s="1"/>
  <c r="U78" i="14"/>
  <c r="W78" i="14" s="1"/>
  <c r="Y78" i="14" s="1"/>
  <c r="Z78" i="14" s="1"/>
  <c r="AB78" i="14" s="1"/>
  <c r="U71" i="14"/>
  <c r="W71" i="14" s="1"/>
  <c r="Y71" i="14" s="1"/>
  <c r="Z71" i="14" s="1"/>
  <c r="AB71" i="14" s="1"/>
  <c r="U67" i="14"/>
  <c r="W67" i="14" s="1"/>
  <c r="Y67" i="14" s="1"/>
  <c r="Z67" i="14" s="1"/>
  <c r="AB67" i="14" s="1"/>
  <c r="U65" i="14"/>
  <c r="W65" i="14" s="1"/>
  <c r="Y65" i="14" s="1"/>
  <c r="Z65" i="14" s="1"/>
  <c r="AB65" i="14" s="1"/>
  <c r="U60" i="14"/>
  <c r="W60" i="14" s="1"/>
  <c r="Y60" i="14" s="1"/>
  <c r="Z60" i="14" s="1"/>
  <c r="AB60" i="14" s="1"/>
  <c r="U152" i="14"/>
  <c r="W152" i="14" s="1"/>
  <c r="Y152" i="14" s="1"/>
  <c r="Z152" i="14" s="1"/>
  <c r="AB152" i="14" s="1"/>
  <c r="U153" i="14"/>
  <c r="W153" i="14" s="1"/>
  <c r="Y153" i="14" s="1"/>
  <c r="Z153" i="14" s="1"/>
  <c r="AB153" i="14" s="1"/>
  <c r="U150" i="14"/>
  <c r="W150" i="14" s="1"/>
  <c r="Y150" i="14" s="1"/>
  <c r="Z150" i="14" s="1"/>
  <c r="AB150" i="14" s="1"/>
  <c r="W101" i="14"/>
  <c r="Y101" i="14" s="1"/>
  <c r="Z101" i="14" s="1"/>
  <c r="AB101" i="14" s="1"/>
  <c r="Q155" i="14"/>
  <c r="R155" i="14" s="1"/>
  <c r="U155" i="14" s="1"/>
  <c r="W155" i="14" s="1"/>
  <c r="Y155" i="14" s="1"/>
  <c r="Z155" i="14" s="1"/>
  <c r="AB155" i="14" s="1"/>
  <c r="Y158" i="14"/>
  <c r="Z158" i="14" s="1"/>
  <c r="AB158" i="14" s="1"/>
  <c r="R188" i="14" l="1"/>
  <c r="Q188" i="14"/>
  <c r="W20" i="14"/>
  <c r="U188" i="14"/>
  <c r="K15" i="15" s="1"/>
  <c r="Y20" i="14" l="1"/>
  <c r="W188" i="14"/>
  <c r="M15" i="15"/>
  <c r="M21" i="15" s="1"/>
  <c r="M30" i="15" s="1"/>
  <c r="Z20" i="14" l="1"/>
  <c r="Y188" i="14"/>
  <c r="P15" i="15"/>
  <c r="Q15" i="15" s="1"/>
  <c r="AB20" i="14" l="1"/>
  <c r="Z188" i="14"/>
  <c r="N46" i="13"/>
  <c r="O46" i="13" s="1"/>
  <c r="T46" i="13" s="1"/>
  <c r="N47" i="13"/>
  <c r="O47" i="13" s="1"/>
  <c r="T47" i="13" s="1"/>
  <c r="N48" i="13"/>
  <c r="O48" i="13" s="1"/>
  <c r="V48" i="13" s="1"/>
  <c r="N49" i="13"/>
  <c r="O49" i="13" s="1"/>
  <c r="N50" i="13"/>
  <c r="O50" i="13" s="1"/>
  <c r="V50" i="13" s="1"/>
  <c r="N51" i="13"/>
  <c r="O51" i="13" s="1"/>
  <c r="N84" i="13"/>
  <c r="N85" i="13"/>
  <c r="O85" i="13" s="1"/>
  <c r="N86" i="13"/>
  <c r="O86" i="13" s="1"/>
  <c r="N52" i="13"/>
  <c r="O52" i="13" s="1"/>
  <c r="N87" i="13"/>
  <c r="O87" i="13" s="1"/>
  <c r="N54" i="13"/>
  <c r="O54" i="13" s="1"/>
  <c r="T54" i="13" s="1"/>
  <c r="N55" i="13"/>
  <c r="O55" i="13" s="1"/>
  <c r="T55" i="13" s="1"/>
  <c r="N45" i="13"/>
  <c r="O45" i="13" s="1"/>
  <c r="T45" i="13" s="1"/>
  <c r="J50" i="13"/>
  <c r="K50" i="13" s="1"/>
  <c r="J55" i="13"/>
  <c r="K55" i="13" s="1"/>
  <c r="J49" i="13"/>
  <c r="K49" i="13" s="1"/>
  <c r="J48" i="13"/>
  <c r="K48" i="13" s="1"/>
  <c r="J47" i="13"/>
  <c r="K47" i="13" s="1"/>
  <c r="J46" i="13"/>
  <c r="K46" i="13" s="1"/>
  <c r="J45" i="13"/>
  <c r="K45" i="13" s="1"/>
  <c r="H55" i="13"/>
  <c r="K54" i="13"/>
  <c r="H54" i="13"/>
  <c r="K87" i="13"/>
  <c r="H87" i="13"/>
  <c r="K52" i="13"/>
  <c r="H52" i="13"/>
  <c r="K86" i="13"/>
  <c r="H86" i="13"/>
  <c r="K85" i="13"/>
  <c r="H85" i="13"/>
  <c r="K84" i="13"/>
  <c r="H84" i="13"/>
  <c r="K51" i="13"/>
  <c r="H51" i="13"/>
  <c r="H50" i="13"/>
  <c r="H49" i="13"/>
  <c r="H48" i="13"/>
  <c r="H47" i="13"/>
  <c r="H46" i="13"/>
  <c r="H45" i="13"/>
  <c r="H43" i="13"/>
  <c r="N42" i="13"/>
  <c r="O42" i="13" s="1"/>
  <c r="R42" i="13" s="1"/>
  <c r="J42" i="13"/>
  <c r="K42" i="13" s="1"/>
  <c r="H42" i="13"/>
  <c r="N41" i="13"/>
  <c r="O41" i="13" s="1"/>
  <c r="R41" i="13" s="1"/>
  <c r="J41" i="13"/>
  <c r="K41" i="13" s="1"/>
  <c r="H41" i="13"/>
  <c r="N40" i="13"/>
  <c r="O40" i="13" s="1"/>
  <c r="R40" i="13" s="1"/>
  <c r="K40" i="13"/>
  <c r="H40" i="13"/>
  <c r="N39" i="13"/>
  <c r="O39" i="13" s="1"/>
  <c r="R39" i="13" s="1"/>
  <c r="J39" i="13"/>
  <c r="K39" i="13" s="1"/>
  <c r="H39" i="13"/>
  <c r="H38" i="13"/>
  <c r="H37" i="13"/>
  <c r="N36" i="13"/>
  <c r="O36" i="13" s="1"/>
  <c r="R36" i="13" s="1"/>
  <c r="J36" i="13"/>
  <c r="K36" i="13" s="1"/>
  <c r="H36" i="13"/>
  <c r="N35" i="13"/>
  <c r="O35" i="13" s="1"/>
  <c r="R35" i="13" s="1"/>
  <c r="J35" i="13"/>
  <c r="K35" i="13" s="1"/>
  <c r="H35" i="13"/>
  <c r="N34" i="13"/>
  <c r="O34" i="13" s="1"/>
  <c r="R34" i="13" s="1"/>
  <c r="J34" i="13"/>
  <c r="K34" i="13" s="1"/>
  <c r="H34" i="13"/>
  <c r="N33" i="13"/>
  <c r="O33" i="13" s="1"/>
  <c r="R33" i="13" s="1"/>
  <c r="J33" i="13"/>
  <c r="K33" i="13" s="1"/>
  <c r="H33" i="13"/>
  <c r="N32" i="13"/>
  <c r="O32" i="13" s="1"/>
  <c r="R32" i="13" s="1"/>
  <c r="J32" i="13"/>
  <c r="K32" i="13" s="1"/>
  <c r="H32" i="13"/>
  <c r="N31" i="13"/>
  <c r="O31" i="13" s="1"/>
  <c r="R31" i="13" s="1"/>
  <c r="J31" i="13"/>
  <c r="K31" i="13" s="1"/>
  <c r="H31" i="13"/>
  <c r="H30" i="13"/>
  <c r="H29" i="13"/>
  <c r="N28" i="13"/>
  <c r="O28" i="13" s="1"/>
  <c r="R28" i="13" s="1"/>
  <c r="J28" i="13"/>
  <c r="K28" i="13" s="1"/>
  <c r="H28" i="13"/>
  <c r="N27" i="13"/>
  <c r="O27" i="13" s="1"/>
  <c r="R27" i="13" s="1"/>
  <c r="J27" i="13"/>
  <c r="K27" i="13" s="1"/>
  <c r="H27" i="13"/>
  <c r="N26" i="13"/>
  <c r="O26" i="13" s="1"/>
  <c r="R26" i="13" s="1"/>
  <c r="J26" i="13"/>
  <c r="K26" i="13" s="1"/>
  <c r="H26" i="13"/>
  <c r="N25" i="13"/>
  <c r="O25" i="13" s="1"/>
  <c r="R25" i="13" s="1"/>
  <c r="J25" i="13"/>
  <c r="K25" i="13" s="1"/>
  <c r="H25" i="13"/>
  <c r="N24" i="13"/>
  <c r="O24" i="13" s="1"/>
  <c r="R24" i="13" s="1"/>
  <c r="J24" i="13"/>
  <c r="K24" i="13" s="1"/>
  <c r="H24" i="13"/>
  <c r="N23" i="13"/>
  <c r="O23" i="13" s="1"/>
  <c r="R23" i="13" s="1"/>
  <c r="J23" i="13"/>
  <c r="K23" i="13" s="1"/>
  <c r="H23" i="13"/>
  <c r="T22" i="13"/>
  <c r="V22" i="13" s="1"/>
  <c r="J22" i="13"/>
  <c r="K22" i="13" s="1"/>
  <c r="H22" i="13"/>
  <c r="N21" i="13"/>
  <c r="O21" i="13" s="1"/>
  <c r="R21" i="13" s="1"/>
  <c r="J21" i="13"/>
  <c r="K21" i="13" s="1"/>
  <c r="H21" i="13"/>
  <c r="N20" i="13"/>
  <c r="O20" i="13" s="1"/>
  <c r="R20" i="13" s="1"/>
  <c r="J20" i="13"/>
  <c r="K20" i="13" s="1"/>
  <c r="H20" i="13"/>
  <c r="N19" i="13"/>
  <c r="O19" i="13" s="1"/>
  <c r="R19" i="13" s="1"/>
  <c r="J19" i="13"/>
  <c r="K19" i="13" s="1"/>
  <c r="H19" i="13"/>
  <c r="N18" i="13"/>
  <c r="O18" i="13" s="1"/>
  <c r="R18" i="13" s="1"/>
  <c r="J18" i="13"/>
  <c r="K18" i="13" s="1"/>
  <c r="H18" i="13"/>
  <c r="J17" i="13"/>
  <c r="K17" i="13" s="1"/>
  <c r="H17" i="13"/>
  <c r="H16" i="13"/>
  <c r="H15" i="13"/>
  <c r="K13" i="13"/>
  <c r="H13" i="13"/>
  <c r="H12" i="13"/>
  <c r="O84" i="13" l="1"/>
  <c r="O88" i="13" s="1"/>
  <c r="N88" i="13"/>
  <c r="O12" i="13"/>
  <c r="H79" i="13"/>
  <c r="W12" i="13"/>
  <c r="N17" i="13"/>
  <c r="O17" i="13" s="1"/>
  <c r="R17" i="13" s="1"/>
  <c r="M79" i="13"/>
  <c r="M82" i="13" s="1"/>
  <c r="T41" i="13"/>
  <c r="V41" i="13" s="1"/>
  <c r="W41" i="13" s="1"/>
  <c r="Y41" i="13" s="1"/>
  <c r="V46" i="13"/>
  <c r="W46" i="13" s="1"/>
  <c r="W22" i="13"/>
  <c r="W48" i="13"/>
  <c r="W50" i="13"/>
  <c r="T25" i="13"/>
  <c r="V25" i="13" s="1"/>
  <c r="W25" i="13" s="1"/>
  <c r="Y25" i="13" s="1"/>
  <c r="V87" i="13"/>
  <c r="W87" i="13" s="1"/>
  <c r="V86" i="13"/>
  <c r="W86" i="13" s="1"/>
  <c r="V84" i="13"/>
  <c r="W84" i="13" s="1"/>
  <c r="V45" i="13"/>
  <c r="W45" i="13" s="1"/>
  <c r="V47" i="13"/>
  <c r="W47" i="13" s="1"/>
  <c r="V49" i="13"/>
  <c r="W49" i="13" s="1"/>
  <c r="V51" i="13"/>
  <c r="W51" i="13" s="1"/>
  <c r="V85" i="13"/>
  <c r="W85" i="13" s="1"/>
  <c r="V52" i="13"/>
  <c r="W52" i="13" s="1"/>
  <c r="T16" i="13"/>
  <c r="V16" i="13" s="1"/>
  <c r="W16" i="13" s="1"/>
  <c r="Y16" i="13" s="1"/>
  <c r="T18" i="13"/>
  <c r="V18" i="13" s="1"/>
  <c r="W18" i="13" s="1"/>
  <c r="Y18" i="13" s="1"/>
  <c r="T20" i="13"/>
  <c r="V20" i="13" s="1"/>
  <c r="W20" i="13" s="1"/>
  <c r="Y20" i="13" s="1"/>
  <c r="T28" i="13"/>
  <c r="V28" i="13" s="1"/>
  <c r="W28" i="13" s="1"/>
  <c r="Y28" i="13" s="1"/>
  <c r="T34" i="13"/>
  <c r="V34" i="13" s="1"/>
  <c r="W34" i="13" s="1"/>
  <c r="Y34" i="13" s="1"/>
  <c r="T40" i="13"/>
  <c r="V40" i="13" s="1"/>
  <c r="W40" i="13" s="1"/>
  <c r="Y40" i="13" s="1"/>
  <c r="T42" i="13"/>
  <c r="V42" i="13" s="1"/>
  <c r="W42" i="13" s="1"/>
  <c r="Y42" i="13" s="1"/>
  <c r="T33" i="13"/>
  <c r="V33" i="13" s="1"/>
  <c r="W33" i="13" s="1"/>
  <c r="Y33" i="13" s="1"/>
  <c r="T39" i="13"/>
  <c r="V39" i="13" s="1"/>
  <c r="W39" i="13" s="1"/>
  <c r="Y39" i="13" s="1"/>
  <c r="T27" i="13"/>
  <c r="V27" i="13" s="1"/>
  <c r="W27" i="13" s="1"/>
  <c r="Y27" i="13" s="1"/>
  <c r="T31" i="13"/>
  <c r="V31" i="13" s="1"/>
  <c r="W31" i="13" s="1"/>
  <c r="Y31" i="13" s="1"/>
  <c r="T35" i="13"/>
  <c r="V35" i="13" s="1"/>
  <c r="W35" i="13" s="1"/>
  <c r="Y35" i="13" s="1"/>
  <c r="T36" i="13"/>
  <c r="V36" i="13" s="1"/>
  <c r="W36" i="13" s="1"/>
  <c r="Y36" i="13" s="1"/>
  <c r="T19" i="13"/>
  <c r="V19" i="13" s="1"/>
  <c r="W19" i="13" s="1"/>
  <c r="Y19" i="13" s="1"/>
  <c r="T21" i="13"/>
  <c r="V21" i="13" s="1"/>
  <c r="W21" i="13" s="1"/>
  <c r="Y21" i="13" s="1"/>
  <c r="T23" i="13"/>
  <c r="V23" i="13" s="1"/>
  <c r="W23" i="13" s="1"/>
  <c r="Y23" i="13" s="1"/>
  <c r="T24" i="13"/>
  <c r="V24" i="13" s="1"/>
  <c r="W24" i="13" s="1"/>
  <c r="Y24" i="13" s="1"/>
  <c r="T26" i="13"/>
  <c r="V26" i="13" s="1"/>
  <c r="W26" i="13" s="1"/>
  <c r="Y26" i="13" s="1"/>
  <c r="T32" i="13"/>
  <c r="V32" i="13" s="1"/>
  <c r="W32" i="13" s="1"/>
  <c r="Y32" i="13" s="1"/>
  <c r="V54" i="13"/>
  <c r="W54" i="13" s="1"/>
  <c r="V55" i="13"/>
  <c r="W55" i="13" s="1"/>
  <c r="O13" i="13"/>
  <c r="U44" i="11"/>
  <c r="W44" i="11" s="1"/>
  <c r="L44" i="11"/>
  <c r="I44" i="11"/>
  <c r="N41" i="11"/>
  <c r="O41" i="11" s="1"/>
  <c r="S41" i="11" s="1"/>
  <c r="K41" i="11"/>
  <c r="L41" i="11" s="1"/>
  <c r="K28" i="11"/>
  <c r="L28" i="11" s="1"/>
  <c r="R73" i="11"/>
  <c r="R76" i="11" s="1"/>
  <c r="D73" i="11"/>
  <c r="D76" i="11" s="1"/>
  <c r="H73" i="11"/>
  <c r="H76" i="11" s="1"/>
  <c r="I41" i="11"/>
  <c r="N38" i="11"/>
  <c r="O38" i="11" s="1"/>
  <c r="K38" i="11"/>
  <c r="L38" i="11" s="1"/>
  <c r="I38" i="11"/>
  <c r="N37" i="11"/>
  <c r="O37" i="11" s="1"/>
  <c r="K37" i="11"/>
  <c r="L37" i="11" s="1"/>
  <c r="I37" i="11"/>
  <c r="N36" i="11"/>
  <c r="O36" i="11" s="1"/>
  <c r="K36" i="11"/>
  <c r="L36" i="11" s="1"/>
  <c r="I36" i="11"/>
  <c r="N35" i="11"/>
  <c r="O35" i="11" s="1"/>
  <c r="K35" i="11"/>
  <c r="L35" i="11" s="1"/>
  <c r="I35" i="11"/>
  <c r="O34" i="11"/>
  <c r="K34" i="11"/>
  <c r="L34" i="11" s="1"/>
  <c r="I34" i="11"/>
  <c r="S31" i="11"/>
  <c r="N31" i="11"/>
  <c r="O31" i="11" s="1"/>
  <c r="T31" i="11" s="1"/>
  <c r="K31" i="11"/>
  <c r="L31" i="11" s="1"/>
  <c r="I31" i="11"/>
  <c r="S30" i="11"/>
  <c r="N30" i="11"/>
  <c r="O30" i="11" s="1"/>
  <c r="T30" i="11" s="1"/>
  <c r="K30" i="11"/>
  <c r="L30" i="11" s="1"/>
  <c r="I30" i="11"/>
  <c r="S29" i="11"/>
  <c r="N29" i="11"/>
  <c r="O29" i="11" s="1"/>
  <c r="T29" i="11" s="1"/>
  <c r="T65" i="11" s="1"/>
  <c r="K29" i="11"/>
  <c r="L29" i="11" s="1"/>
  <c r="I29" i="11"/>
  <c r="N28" i="11"/>
  <c r="O28" i="11" s="1"/>
  <c r="I28" i="11"/>
  <c r="N27" i="11"/>
  <c r="O27" i="11" s="1"/>
  <c r="K27" i="11"/>
  <c r="L27" i="11" s="1"/>
  <c r="I27" i="11"/>
  <c r="N26" i="11"/>
  <c r="O26" i="11" s="1"/>
  <c r="K26" i="11"/>
  <c r="L26" i="11" s="1"/>
  <c r="I26" i="11"/>
  <c r="N25" i="11"/>
  <c r="O25" i="11" s="1"/>
  <c r="K25" i="11"/>
  <c r="L25" i="11" s="1"/>
  <c r="I25" i="11"/>
  <c r="N22" i="11"/>
  <c r="O22" i="11" s="1"/>
  <c r="K22" i="11"/>
  <c r="L22" i="11" s="1"/>
  <c r="I22" i="11"/>
  <c r="N21" i="11"/>
  <c r="O21" i="11" s="1"/>
  <c r="K21" i="11"/>
  <c r="L21" i="11" s="1"/>
  <c r="I21" i="11"/>
  <c r="N20" i="11"/>
  <c r="O20" i="11" s="1"/>
  <c r="K20" i="11"/>
  <c r="L20" i="11" s="1"/>
  <c r="I20" i="11"/>
  <c r="N19" i="11"/>
  <c r="O19" i="11" s="1"/>
  <c r="K19" i="11"/>
  <c r="L19" i="11" s="1"/>
  <c r="I19" i="11"/>
  <c r="N18" i="11"/>
  <c r="O18" i="11" s="1"/>
  <c r="K18" i="11"/>
  <c r="L18" i="11" s="1"/>
  <c r="I18" i="11"/>
  <c r="N17" i="11"/>
  <c r="O17" i="11" s="1"/>
  <c r="K17" i="11"/>
  <c r="L17" i="11" s="1"/>
  <c r="I17" i="11"/>
  <c r="N16" i="11"/>
  <c r="O16" i="11" s="1"/>
  <c r="K16" i="11"/>
  <c r="L16" i="11" s="1"/>
  <c r="I16" i="11"/>
  <c r="N15" i="11"/>
  <c r="O15" i="11" s="1"/>
  <c r="K15" i="11"/>
  <c r="L15" i="11" s="1"/>
  <c r="I15" i="11"/>
  <c r="N79" i="11"/>
  <c r="O79" i="11" s="1"/>
  <c r="K79" i="11"/>
  <c r="L79" i="11" s="1"/>
  <c r="I79" i="11"/>
  <c r="N14" i="11"/>
  <c r="O14" i="11" s="1"/>
  <c r="K14" i="11"/>
  <c r="L14" i="11" s="1"/>
  <c r="I14" i="11"/>
  <c r="O13" i="11"/>
  <c r="K13" i="11"/>
  <c r="I13" i="11"/>
  <c r="L12" i="11"/>
  <c r="I12" i="11"/>
  <c r="N67" i="10"/>
  <c r="O67" i="10" s="1"/>
  <c r="R67" i="10" s="1"/>
  <c r="J67" i="10"/>
  <c r="K67" i="10" s="1"/>
  <c r="G78" i="10"/>
  <c r="J64" i="10"/>
  <c r="K64" i="10" s="1"/>
  <c r="H64" i="10"/>
  <c r="N63" i="10"/>
  <c r="J63" i="10"/>
  <c r="K63" i="10" s="1"/>
  <c r="H63" i="10"/>
  <c r="N62" i="10"/>
  <c r="J62" i="10"/>
  <c r="K62" i="10" s="1"/>
  <c r="H62" i="10"/>
  <c r="N59" i="10"/>
  <c r="J59" i="10"/>
  <c r="K59" i="10" s="1"/>
  <c r="H59" i="10"/>
  <c r="N58" i="10"/>
  <c r="J58" i="10"/>
  <c r="K58" i="10" s="1"/>
  <c r="H58" i="10"/>
  <c r="N57" i="10"/>
  <c r="J57" i="10"/>
  <c r="K57" i="10" s="1"/>
  <c r="H57" i="10"/>
  <c r="N54" i="10"/>
  <c r="J54" i="10"/>
  <c r="K54" i="10" s="1"/>
  <c r="H54" i="10"/>
  <c r="N51" i="10"/>
  <c r="J51" i="10"/>
  <c r="K51" i="10" s="1"/>
  <c r="H51" i="10"/>
  <c r="N50" i="10"/>
  <c r="J50" i="10"/>
  <c r="K50" i="10" s="1"/>
  <c r="H50" i="10"/>
  <c r="N47" i="10"/>
  <c r="J47" i="10"/>
  <c r="K47" i="10" s="1"/>
  <c r="H47" i="10"/>
  <c r="N46" i="10"/>
  <c r="J46" i="10"/>
  <c r="K46" i="10" s="1"/>
  <c r="H46" i="10"/>
  <c r="N45" i="10"/>
  <c r="J45" i="10"/>
  <c r="K45" i="10" s="1"/>
  <c r="H45" i="10"/>
  <c r="N44" i="10"/>
  <c r="J44" i="10"/>
  <c r="K44" i="10" s="1"/>
  <c r="H44" i="10"/>
  <c r="N43" i="10"/>
  <c r="J43" i="10"/>
  <c r="K43" i="10" s="1"/>
  <c r="H43" i="10"/>
  <c r="N42" i="10"/>
  <c r="J42" i="10"/>
  <c r="K42" i="10" s="1"/>
  <c r="H42" i="10"/>
  <c r="N41" i="10"/>
  <c r="J41" i="10"/>
  <c r="K41" i="10" s="1"/>
  <c r="H41" i="10"/>
  <c r="N40" i="10"/>
  <c r="J40" i="10"/>
  <c r="K40" i="10" s="1"/>
  <c r="H40" i="10"/>
  <c r="N39" i="10"/>
  <c r="J39" i="10"/>
  <c r="K39" i="10" s="1"/>
  <c r="H39" i="10"/>
  <c r="N38" i="10"/>
  <c r="J38" i="10"/>
  <c r="K38" i="10" s="1"/>
  <c r="H38" i="10"/>
  <c r="N37" i="10"/>
  <c r="J37" i="10"/>
  <c r="K37" i="10" s="1"/>
  <c r="H37" i="10"/>
  <c r="N36" i="10"/>
  <c r="J36" i="10"/>
  <c r="K36" i="10" s="1"/>
  <c r="H36" i="10"/>
  <c r="N35" i="10"/>
  <c r="J35" i="10"/>
  <c r="K35" i="10" s="1"/>
  <c r="H35" i="10"/>
  <c r="N34" i="10"/>
  <c r="J34" i="10"/>
  <c r="K34" i="10" s="1"/>
  <c r="H34" i="10"/>
  <c r="N33" i="10"/>
  <c r="J33" i="10"/>
  <c r="K33" i="10" s="1"/>
  <c r="H33" i="10"/>
  <c r="N32" i="10"/>
  <c r="J32" i="10"/>
  <c r="K32" i="10" s="1"/>
  <c r="H32" i="10"/>
  <c r="N31" i="10"/>
  <c r="J31" i="10"/>
  <c r="K31" i="10" s="1"/>
  <c r="H31" i="10"/>
  <c r="N30" i="10"/>
  <c r="J30" i="10"/>
  <c r="K30" i="10" s="1"/>
  <c r="H30" i="10"/>
  <c r="N29" i="10"/>
  <c r="J29" i="10"/>
  <c r="K29" i="10" s="1"/>
  <c r="H29" i="10"/>
  <c r="N28" i="10"/>
  <c r="J28" i="10"/>
  <c r="K28" i="10" s="1"/>
  <c r="H28" i="10"/>
  <c r="N27" i="10"/>
  <c r="J27" i="10"/>
  <c r="K27" i="10" s="1"/>
  <c r="H27" i="10"/>
  <c r="N26" i="10"/>
  <c r="J26" i="10"/>
  <c r="K26" i="10" s="1"/>
  <c r="H26" i="10"/>
  <c r="N25" i="10"/>
  <c r="J25" i="10"/>
  <c r="K25" i="10" s="1"/>
  <c r="H25" i="10"/>
  <c r="N24" i="10"/>
  <c r="J24" i="10"/>
  <c r="K24" i="10" s="1"/>
  <c r="H24" i="10"/>
  <c r="N23" i="10"/>
  <c r="J23" i="10"/>
  <c r="K23" i="10" s="1"/>
  <c r="H23" i="10"/>
  <c r="N22" i="10"/>
  <c r="J22" i="10"/>
  <c r="K22" i="10" s="1"/>
  <c r="H22" i="10"/>
  <c r="N21" i="10"/>
  <c r="K21" i="10"/>
  <c r="H21" i="10"/>
  <c r="N20" i="10"/>
  <c r="J20" i="10"/>
  <c r="K20" i="10" s="1"/>
  <c r="H20" i="10"/>
  <c r="N82" i="10"/>
  <c r="J82" i="10"/>
  <c r="K82" i="10" s="1"/>
  <c r="H82" i="10"/>
  <c r="N17" i="10"/>
  <c r="J17" i="10"/>
  <c r="K17" i="10" s="1"/>
  <c r="H17" i="10"/>
  <c r="N16" i="10"/>
  <c r="J16" i="10"/>
  <c r="K16" i="10" s="1"/>
  <c r="H16" i="10"/>
  <c r="N15" i="10"/>
  <c r="J15" i="10"/>
  <c r="K15" i="10" s="1"/>
  <c r="H15" i="10"/>
  <c r="N14" i="10"/>
  <c r="J14" i="10"/>
  <c r="K14" i="10" s="1"/>
  <c r="H14" i="10"/>
  <c r="N13" i="10"/>
  <c r="K13" i="10"/>
  <c r="H13" i="10"/>
  <c r="O12" i="9"/>
  <c r="O33" i="9"/>
  <c r="O34" i="9"/>
  <c r="L33" i="9"/>
  <c r="V35" i="9"/>
  <c r="T35" i="9"/>
  <c r="H35" i="9"/>
  <c r="F35" i="9"/>
  <c r="L34" i="9"/>
  <c r="I34" i="9"/>
  <c r="I33" i="9"/>
  <c r="O30" i="9"/>
  <c r="K30" i="9"/>
  <c r="L30" i="9" s="1"/>
  <c r="I30" i="9"/>
  <c r="O29" i="9"/>
  <c r="K29" i="9"/>
  <c r="L29" i="9" s="1"/>
  <c r="I29" i="9"/>
  <c r="O28" i="9"/>
  <c r="K28" i="9"/>
  <c r="L28" i="9" s="1"/>
  <c r="I28" i="9"/>
  <c r="O27" i="9"/>
  <c r="K27" i="9"/>
  <c r="L27" i="9" s="1"/>
  <c r="I27" i="9"/>
  <c r="O26" i="9"/>
  <c r="K26" i="9"/>
  <c r="L26" i="9" s="1"/>
  <c r="I26" i="9"/>
  <c r="O25" i="9"/>
  <c r="K25" i="9"/>
  <c r="L25" i="9" s="1"/>
  <c r="I25" i="9"/>
  <c r="O24" i="9"/>
  <c r="K24" i="9"/>
  <c r="L24" i="9" s="1"/>
  <c r="I24" i="9"/>
  <c r="O23" i="9"/>
  <c r="K23" i="9"/>
  <c r="L23" i="9" s="1"/>
  <c r="I23" i="9"/>
  <c r="O22" i="9"/>
  <c r="K22" i="9"/>
  <c r="L22" i="9" s="1"/>
  <c r="I22" i="9"/>
  <c r="O21" i="9"/>
  <c r="K21" i="9"/>
  <c r="L21" i="9" s="1"/>
  <c r="I21" i="9"/>
  <c r="O20" i="9"/>
  <c r="K20" i="9"/>
  <c r="L20" i="9" s="1"/>
  <c r="I20" i="9"/>
  <c r="O19" i="9"/>
  <c r="K19" i="9"/>
  <c r="L19" i="9" s="1"/>
  <c r="I19" i="9"/>
  <c r="O18" i="9"/>
  <c r="K18" i="9"/>
  <c r="L18" i="9" s="1"/>
  <c r="I18" i="9"/>
  <c r="O17" i="9"/>
  <c r="K17" i="9"/>
  <c r="L17" i="9" s="1"/>
  <c r="I17" i="9"/>
  <c r="O16" i="9"/>
  <c r="K16" i="9"/>
  <c r="L16" i="9" s="1"/>
  <c r="I16" i="9"/>
  <c r="K15" i="9"/>
  <c r="L15" i="9" s="1"/>
  <c r="I15" i="9"/>
  <c r="L12" i="9"/>
  <c r="I12" i="9"/>
  <c r="BY14" i="7"/>
  <c r="BT14" i="7"/>
  <c r="BS14" i="7"/>
  <c r="BQ14" i="7"/>
  <c r="BN14" i="7"/>
  <c r="BG14" i="7"/>
  <c r="T14" i="7"/>
  <c r="O14" i="7"/>
  <c r="M14" i="7"/>
  <c r="K14" i="7"/>
  <c r="C16" i="15" s="1"/>
  <c r="J14" i="7"/>
  <c r="H14" i="7"/>
  <c r="G14" i="7"/>
  <c r="E14" i="7"/>
  <c r="CA13" i="7"/>
  <c r="BV12" i="7"/>
  <c r="BH12" i="7"/>
  <c r="BI12" i="7" s="1"/>
  <c r="BK12" i="7" s="1"/>
  <c r="AC12" i="7"/>
  <c r="X14" i="7"/>
  <c r="J16" i="15" s="1"/>
  <c r="V12" i="7"/>
  <c r="S12" i="7"/>
  <c r="P12" i="7"/>
  <c r="CA11" i="7"/>
  <c r="U69" i="6"/>
  <c r="G69" i="6"/>
  <c r="E69" i="6"/>
  <c r="N68" i="6"/>
  <c r="K68" i="6"/>
  <c r="H68" i="6"/>
  <c r="J13" i="15"/>
  <c r="R13" i="15" s="1"/>
  <c r="T13" i="15" s="1"/>
  <c r="J67" i="6"/>
  <c r="K67" i="6" s="1"/>
  <c r="H67" i="6"/>
  <c r="H69" i="6" s="1"/>
  <c r="U65" i="6"/>
  <c r="G65" i="6"/>
  <c r="E65" i="6"/>
  <c r="C65" i="6"/>
  <c r="C70" i="6" s="1"/>
  <c r="N63" i="6"/>
  <c r="K63" i="6"/>
  <c r="H63" i="6"/>
  <c r="N60" i="6"/>
  <c r="J60" i="6"/>
  <c r="K60" i="6" s="1"/>
  <c r="H60" i="6"/>
  <c r="N59" i="6"/>
  <c r="J59" i="6"/>
  <c r="K59" i="6" s="1"/>
  <c r="H59" i="6"/>
  <c r="N58" i="6"/>
  <c r="J58" i="6"/>
  <c r="K58" i="6" s="1"/>
  <c r="H58" i="6"/>
  <c r="N57" i="6"/>
  <c r="J57" i="6"/>
  <c r="K57" i="6" s="1"/>
  <c r="H57" i="6"/>
  <c r="N56" i="6"/>
  <c r="J56" i="6"/>
  <c r="K56" i="6" s="1"/>
  <c r="H56" i="6"/>
  <c r="N55" i="6"/>
  <c r="J55" i="6"/>
  <c r="K55" i="6" s="1"/>
  <c r="H55" i="6"/>
  <c r="N54" i="6"/>
  <c r="J54" i="6"/>
  <c r="K54" i="6" s="1"/>
  <c r="H54" i="6"/>
  <c r="N53" i="6"/>
  <c r="J53" i="6"/>
  <c r="K53" i="6" s="1"/>
  <c r="H53" i="6"/>
  <c r="N52" i="6"/>
  <c r="J52" i="6"/>
  <c r="K52" i="6" s="1"/>
  <c r="H52" i="6"/>
  <c r="N51" i="6"/>
  <c r="J51" i="6"/>
  <c r="K51" i="6" s="1"/>
  <c r="H51" i="6"/>
  <c r="N50" i="6"/>
  <c r="J50" i="6"/>
  <c r="K50" i="6" s="1"/>
  <c r="H50" i="6"/>
  <c r="N49" i="6"/>
  <c r="J49" i="6"/>
  <c r="K49" i="6" s="1"/>
  <c r="H49" i="6"/>
  <c r="N48" i="6"/>
  <c r="K48" i="6"/>
  <c r="H48" i="6"/>
  <c r="N45" i="6"/>
  <c r="J45" i="6"/>
  <c r="K45" i="6" s="1"/>
  <c r="H45" i="6"/>
  <c r="N44" i="6"/>
  <c r="J44" i="6"/>
  <c r="K44" i="6" s="1"/>
  <c r="H44" i="6"/>
  <c r="N43" i="6"/>
  <c r="J43" i="6"/>
  <c r="K43" i="6" s="1"/>
  <c r="H43" i="6"/>
  <c r="N42" i="6"/>
  <c r="J42" i="6"/>
  <c r="K42" i="6" s="1"/>
  <c r="H42" i="6"/>
  <c r="N41" i="6"/>
  <c r="J41" i="6"/>
  <c r="K41" i="6" s="1"/>
  <c r="H41" i="6"/>
  <c r="N40" i="6"/>
  <c r="J40" i="6"/>
  <c r="K40" i="6" s="1"/>
  <c r="H40" i="6"/>
  <c r="N39" i="6"/>
  <c r="J39" i="6"/>
  <c r="K39" i="6" s="1"/>
  <c r="H39" i="6"/>
  <c r="N38" i="6"/>
  <c r="J38" i="6"/>
  <c r="K38" i="6" s="1"/>
  <c r="H38" i="6"/>
  <c r="N37" i="6"/>
  <c r="J37" i="6"/>
  <c r="K37" i="6" s="1"/>
  <c r="H37" i="6"/>
  <c r="N36" i="6"/>
  <c r="J36" i="6"/>
  <c r="K36" i="6" s="1"/>
  <c r="H36" i="6"/>
  <c r="N35" i="6"/>
  <c r="J35" i="6"/>
  <c r="K35" i="6" s="1"/>
  <c r="H35" i="6"/>
  <c r="N34" i="6"/>
  <c r="J34" i="6"/>
  <c r="K34" i="6" s="1"/>
  <c r="H34" i="6"/>
  <c r="N33" i="6"/>
  <c r="J33" i="6"/>
  <c r="K33" i="6" s="1"/>
  <c r="H33" i="6"/>
  <c r="N32" i="6"/>
  <c r="J32" i="6"/>
  <c r="K32" i="6" s="1"/>
  <c r="H32" i="6"/>
  <c r="N31" i="6"/>
  <c r="J31" i="6"/>
  <c r="K31" i="6" s="1"/>
  <c r="H31" i="6"/>
  <c r="N30" i="6"/>
  <c r="J30" i="6"/>
  <c r="K30" i="6" s="1"/>
  <c r="H30" i="6"/>
  <c r="N29" i="6"/>
  <c r="J29" i="6"/>
  <c r="K29" i="6" s="1"/>
  <c r="H29" i="6"/>
  <c r="N28" i="6"/>
  <c r="J28" i="6"/>
  <c r="K28" i="6" s="1"/>
  <c r="H28" i="6"/>
  <c r="N27" i="6"/>
  <c r="J27" i="6"/>
  <c r="K27" i="6" s="1"/>
  <c r="H27" i="6"/>
  <c r="N26" i="6"/>
  <c r="J26" i="6"/>
  <c r="K26" i="6" s="1"/>
  <c r="H26" i="6"/>
  <c r="N25" i="6"/>
  <c r="J25" i="6"/>
  <c r="K25" i="6" s="1"/>
  <c r="H25" i="6"/>
  <c r="N24" i="6"/>
  <c r="J24" i="6"/>
  <c r="K24" i="6" s="1"/>
  <c r="H24" i="6"/>
  <c r="N23" i="6"/>
  <c r="J23" i="6"/>
  <c r="K23" i="6" s="1"/>
  <c r="H23" i="6"/>
  <c r="N22" i="6"/>
  <c r="J22" i="6"/>
  <c r="K22" i="6" s="1"/>
  <c r="H22" i="6"/>
  <c r="N21" i="6"/>
  <c r="K21" i="6"/>
  <c r="H21" i="6"/>
  <c r="N20" i="6"/>
  <c r="J20" i="6"/>
  <c r="K20" i="6" s="1"/>
  <c r="H20" i="6"/>
  <c r="N19" i="6"/>
  <c r="J19" i="6"/>
  <c r="K19" i="6" s="1"/>
  <c r="H19" i="6"/>
  <c r="N18" i="6"/>
  <c r="J18" i="6"/>
  <c r="K18" i="6" s="1"/>
  <c r="H18" i="6"/>
  <c r="N17" i="6"/>
  <c r="J17" i="6"/>
  <c r="K17" i="6" s="1"/>
  <c r="H17" i="6"/>
  <c r="N16" i="6"/>
  <c r="J16" i="6"/>
  <c r="K16" i="6" s="1"/>
  <c r="H16" i="6"/>
  <c r="N15" i="6"/>
  <c r="J15" i="6"/>
  <c r="K15" i="6" s="1"/>
  <c r="H15" i="6"/>
  <c r="N14" i="6"/>
  <c r="J14" i="6"/>
  <c r="K14" i="6" s="1"/>
  <c r="H14" i="6"/>
  <c r="J12" i="15"/>
  <c r="K13" i="6"/>
  <c r="H13" i="6"/>
  <c r="I65" i="11" l="1"/>
  <c r="O12" i="11"/>
  <c r="O65" i="11" s="1"/>
  <c r="N65" i="11"/>
  <c r="L13" i="11"/>
  <c r="K65" i="11"/>
  <c r="L65" i="11"/>
  <c r="Y12" i="13"/>
  <c r="N79" i="13"/>
  <c r="N82" i="13" s="1"/>
  <c r="C28" i="15"/>
  <c r="R13" i="13"/>
  <c r="R79" i="13" s="1"/>
  <c r="K19" i="15" s="1"/>
  <c r="I35" i="9"/>
  <c r="V73" i="11"/>
  <c r="V76" i="11" s="1"/>
  <c r="I73" i="11"/>
  <c r="I76" i="11" s="1"/>
  <c r="O15" i="9"/>
  <c r="P15" i="9" s="1"/>
  <c r="S15" i="9" s="1"/>
  <c r="U15" i="9" s="1"/>
  <c r="W15" i="9" s="1"/>
  <c r="X15" i="9" s="1"/>
  <c r="Z15" i="9" s="1"/>
  <c r="N35" i="9"/>
  <c r="P34" i="9"/>
  <c r="S34" i="9" s="1"/>
  <c r="P41" i="11"/>
  <c r="O35" i="9"/>
  <c r="M65" i="6"/>
  <c r="M70" i="6" s="1"/>
  <c r="R19" i="15"/>
  <c r="T19" i="15" s="1"/>
  <c r="U14" i="7"/>
  <c r="N13" i="6"/>
  <c r="O13" i="6" s="1"/>
  <c r="R13" i="6" s="1"/>
  <c r="N67" i="6"/>
  <c r="N69" i="6" s="1"/>
  <c r="E70" i="6"/>
  <c r="H65" i="6"/>
  <c r="H70" i="6" s="1"/>
  <c r="C12" i="15"/>
  <c r="G70" i="6"/>
  <c r="U70" i="6"/>
  <c r="O44" i="6"/>
  <c r="R44" i="6" s="1"/>
  <c r="T44" i="6" s="1"/>
  <c r="V44" i="6" s="1"/>
  <c r="W44" i="6" s="1"/>
  <c r="Y44" i="6" s="1"/>
  <c r="N78" i="10"/>
  <c r="M78" i="10"/>
  <c r="R14" i="10"/>
  <c r="O32" i="10"/>
  <c r="R32" i="10" s="1"/>
  <c r="T32" i="10" s="1"/>
  <c r="V32" i="10" s="1"/>
  <c r="W32" i="10" s="1"/>
  <c r="O36" i="10"/>
  <c r="R36" i="10" s="1"/>
  <c r="T36" i="10" s="1"/>
  <c r="V36" i="10" s="1"/>
  <c r="W36" i="10" s="1"/>
  <c r="O40" i="10"/>
  <c r="R40" i="10" s="1"/>
  <c r="T40" i="10" s="1"/>
  <c r="V40" i="10" s="1"/>
  <c r="W40" i="10" s="1"/>
  <c r="O44" i="10"/>
  <c r="R44" i="10" s="1"/>
  <c r="T44" i="10" s="1"/>
  <c r="V44" i="10" s="1"/>
  <c r="W44" i="10" s="1"/>
  <c r="O50" i="10"/>
  <c r="R50" i="10" s="1"/>
  <c r="T50" i="10" s="1"/>
  <c r="V50" i="10" s="1"/>
  <c r="W50" i="10" s="1"/>
  <c r="O18" i="6"/>
  <c r="R18" i="6" s="1"/>
  <c r="T18" i="6" s="1"/>
  <c r="V18" i="6" s="1"/>
  <c r="W18" i="6" s="1"/>
  <c r="Y18" i="6" s="1"/>
  <c r="O40" i="6"/>
  <c r="R40" i="6" s="1"/>
  <c r="T40" i="6" s="1"/>
  <c r="V40" i="6" s="1"/>
  <c r="W40" i="6" s="1"/>
  <c r="Y40" i="6" s="1"/>
  <c r="O54" i="6"/>
  <c r="R54" i="6" s="1"/>
  <c r="T54" i="6" s="1"/>
  <c r="V54" i="6" s="1"/>
  <c r="W54" i="6" s="1"/>
  <c r="Y54" i="6" s="1"/>
  <c r="T17" i="13"/>
  <c r="F73" i="11"/>
  <c r="F76" i="11" s="1"/>
  <c r="D21" i="15"/>
  <c r="D30" i="15" s="1"/>
  <c r="I30" i="15" s="1"/>
  <c r="X44" i="11"/>
  <c r="Z44" i="11" s="1"/>
  <c r="S37" i="11"/>
  <c r="U37" i="11" s="1"/>
  <c r="W37" i="11" s="1"/>
  <c r="X37" i="11" s="1"/>
  <c r="Z37" i="11" s="1"/>
  <c r="O64" i="10"/>
  <c r="R64" i="10" s="1"/>
  <c r="T64" i="10" s="1"/>
  <c r="V64" i="10" s="1"/>
  <c r="W64" i="10" s="1"/>
  <c r="P17" i="9"/>
  <c r="S17" i="9" s="1"/>
  <c r="U17" i="9" s="1"/>
  <c r="W17" i="9" s="1"/>
  <c r="X17" i="9" s="1"/>
  <c r="Z17" i="9" s="1"/>
  <c r="P19" i="9"/>
  <c r="S19" i="9" s="1"/>
  <c r="U19" i="9" s="1"/>
  <c r="W19" i="9" s="1"/>
  <c r="X19" i="9" s="1"/>
  <c r="Z19" i="9" s="1"/>
  <c r="P21" i="9"/>
  <c r="S21" i="9" s="1"/>
  <c r="U21" i="9" s="1"/>
  <c r="W21" i="9" s="1"/>
  <c r="X21" i="9" s="1"/>
  <c r="Z21" i="9" s="1"/>
  <c r="P33" i="9"/>
  <c r="O14" i="6"/>
  <c r="R14" i="6" s="1"/>
  <c r="T14" i="6" s="1"/>
  <c r="V14" i="6" s="1"/>
  <c r="W14" i="6" s="1"/>
  <c r="Y14" i="6" s="1"/>
  <c r="O36" i="6"/>
  <c r="R36" i="6" s="1"/>
  <c r="T36" i="6" s="1"/>
  <c r="V36" i="6" s="1"/>
  <c r="W36" i="6" s="1"/>
  <c r="Y36" i="6" s="1"/>
  <c r="O22" i="6"/>
  <c r="R22" i="6" s="1"/>
  <c r="T22" i="6" s="1"/>
  <c r="V22" i="6" s="1"/>
  <c r="W22" i="6" s="1"/>
  <c r="Y22" i="6" s="1"/>
  <c r="O26" i="6"/>
  <c r="R26" i="6" s="1"/>
  <c r="T26" i="6" s="1"/>
  <c r="V26" i="6" s="1"/>
  <c r="W26" i="6" s="1"/>
  <c r="Y26" i="6" s="1"/>
  <c r="O45" i="6"/>
  <c r="R45" i="6" s="1"/>
  <c r="T45" i="6" s="1"/>
  <c r="V45" i="6" s="1"/>
  <c r="W45" i="6" s="1"/>
  <c r="Y45" i="6" s="1"/>
  <c r="U41" i="11"/>
  <c r="W41" i="11" s="1"/>
  <c r="X41" i="11" s="1"/>
  <c r="Z41" i="11" s="1"/>
  <c r="S27" i="11"/>
  <c r="U27" i="11" s="1"/>
  <c r="W27" i="11" s="1"/>
  <c r="X27" i="11" s="1"/>
  <c r="Z27" i="11" s="1"/>
  <c r="S35" i="11"/>
  <c r="U35" i="11" s="1"/>
  <c r="W35" i="11" s="1"/>
  <c r="X35" i="11" s="1"/>
  <c r="Z35" i="11" s="1"/>
  <c r="S14" i="11"/>
  <c r="U14" i="11" s="1"/>
  <c r="W14" i="11" s="1"/>
  <c r="X14" i="11" s="1"/>
  <c r="Z14" i="11" s="1"/>
  <c r="S12" i="11"/>
  <c r="S13" i="11"/>
  <c r="U13" i="11" s="1"/>
  <c r="W13" i="11" s="1"/>
  <c r="X13" i="11" s="1"/>
  <c r="Z13" i="11" s="1"/>
  <c r="S36" i="11"/>
  <c r="U36" i="11" s="1"/>
  <c r="W36" i="11" s="1"/>
  <c r="X36" i="11" s="1"/>
  <c r="Z36" i="11" s="1"/>
  <c r="S17" i="11"/>
  <c r="U17" i="11" s="1"/>
  <c r="W17" i="11" s="1"/>
  <c r="X17" i="11" s="1"/>
  <c r="Z17" i="11" s="1"/>
  <c r="S19" i="11"/>
  <c r="U19" i="11" s="1"/>
  <c r="W19" i="11" s="1"/>
  <c r="X19" i="11" s="1"/>
  <c r="Z19" i="11" s="1"/>
  <c r="S21" i="11"/>
  <c r="U21" i="11" s="1"/>
  <c r="W21" i="11" s="1"/>
  <c r="X21" i="11" s="1"/>
  <c r="Z21" i="11" s="1"/>
  <c r="U79" i="11"/>
  <c r="W79" i="11" s="1"/>
  <c r="S16" i="11"/>
  <c r="U16" i="11" s="1"/>
  <c r="W16" i="11" s="1"/>
  <c r="X16" i="11" s="1"/>
  <c r="Z16" i="11" s="1"/>
  <c r="S18" i="11"/>
  <c r="U18" i="11" s="1"/>
  <c r="W18" i="11" s="1"/>
  <c r="X18" i="11" s="1"/>
  <c r="Z18" i="11" s="1"/>
  <c r="S20" i="11"/>
  <c r="U20" i="11" s="1"/>
  <c r="W20" i="11" s="1"/>
  <c r="X20" i="11" s="1"/>
  <c r="Z20" i="11" s="1"/>
  <c r="S22" i="11"/>
  <c r="U22" i="11" s="1"/>
  <c r="W22" i="11" s="1"/>
  <c r="X22" i="11" s="1"/>
  <c r="Z22" i="11" s="1"/>
  <c r="S25" i="11"/>
  <c r="U25" i="11" s="1"/>
  <c r="W25" i="11" s="1"/>
  <c r="X25" i="11" s="1"/>
  <c r="Z25" i="11" s="1"/>
  <c r="S26" i="11"/>
  <c r="S28" i="11"/>
  <c r="U30" i="11"/>
  <c r="W30" i="11" s="1"/>
  <c r="X30" i="11" s="1"/>
  <c r="Z30" i="11" s="1"/>
  <c r="S34" i="11"/>
  <c r="U34" i="11" s="1"/>
  <c r="W34" i="11" s="1"/>
  <c r="X34" i="11" s="1"/>
  <c r="Z34" i="11" s="1"/>
  <c r="X79" i="11"/>
  <c r="Z79" i="11" s="1"/>
  <c r="S15" i="11"/>
  <c r="U15" i="11" s="1"/>
  <c r="W15" i="11" s="1"/>
  <c r="X15" i="11" s="1"/>
  <c r="Z15" i="11" s="1"/>
  <c r="U26" i="11"/>
  <c r="W26" i="11" s="1"/>
  <c r="X26" i="11" s="1"/>
  <c r="Z26" i="11" s="1"/>
  <c r="U28" i="11"/>
  <c r="W28" i="11" s="1"/>
  <c r="X28" i="11" s="1"/>
  <c r="Z28" i="11" s="1"/>
  <c r="S38" i="11"/>
  <c r="U38" i="11" s="1"/>
  <c r="W38" i="11" s="1"/>
  <c r="X38" i="11" s="1"/>
  <c r="Z38" i="11" s="1"/>
  <c r="U29" i="11"/>
  <c r="W29" i="11" s="1"/>
  <c r="X29" i="11" s="1"/>
  <c r="Z29" i="11" s="1"/>
  <c r="U31" i="11"/>
  <c r="W31" i="11" s="1"/>
  <c r="X31" i="11" s="1"/>
  <c r="Z31" i="11" s="1"/>
  <c r="R15" i="10"/>
  <c r="T15" i="10" s="1"/>
  <c r="V15" i="10" s="1"/>
  <c r="W15" i="10" s="1"/>
  <c r="R16" i="10"/>
  <c r="T16" i="10" s="1"/>
  <c r="V16" i="10" s="1"/>
  <c r="W16" i="10" s="1"/>
  <c r="R17" i="10"/>
  <c r="T17" i="10" s="1"/>
  <c r="V17" i="10" s="1"/>
  <c r="W17" i="10" s="1"/>
  <c r="R21" i="10"/>
  <c r="T21" i="10" s="1"/>
  <c r="V21" i="10" s="1"/>
  <c r="W21" i="10" s="1"/>
  <c r="O22" i="10"/>
  <c r="R22" i="10" s="1"/>
  <c r="T22" i="10" s="1"/>
  <c r="V22" i="10" s="1"/>
  <c r="W22" i="10" s="1"/>
  <c r="O24" i="10"/>
  <c r="R24" i="10" s="1"/>
  <c r="T24" i="10" s="1"/>
  <c r="V24" i="10" s="1"/>
  <c r="W24" i="10" s="1"/>
  <c r="R25" i="10"/>
  <c r="T25" i="10" s="1"/>
  <c r="V25" i="10" s="1"/>
  <c r="W25" i="10" s="1"/>
  <c r="R26" i="10"/>
  <c r="T26" i="10" s="1"/>
  <c r="V26" i="10" s="1"/>
  <c r="W26" i="10" s="1"/>
  <c r="O28" i="10"/>
  <c r="R28" i="10" s="1"/>
  <c r="T28" i="10" s="1"/>
  <c r="V28" i="10" s="1"/>
  <c r="W28" i="10" s="1"/>
  <c r="R59" i="10"/>
  <c r="T59" i="10" s="1"/>
  <c r="V59" i="10" s="1"/>
  <c r="W59" i="10" s="1"/>
  <c r="O62" i="10"/>
  <c r="R62" i="10" s="1"/>
  <c r="T62" i="10" s="1"/>
  <c r="V62" i="10" s="1"/>
  <c r="W62" i="10" s="1"/>
  <c r="O31" i="10"/>
  <c r="R31" i="10" s="1"/>
  <c r="T31" i="10" s="1"/>
  <c r="V31" i="10" s="1"/>
  <c r="W31" i="10" s="1"/>
  <c r="O33" i="10"/>
  <c r="R33" i="10" s="1"/>
  <c r="T33" i="10" s="1"/>
  <c r="V33" i="10" s="1"/>
  <c r="W33" i="10" s="1"/>
  <c r="O35" i="10"/>
  <c r="R35" i="10" s="1"/>
  <c r="T35" i="10" s="1"/>
  <c r="V35" i="10" s="1"/>
  <c r="W35" i="10" s="1"/>
  <c r="O37" i="10"/>
  <c r="R37" i="10" s="1"/>
  <c r="T37" i="10" s="1"/>
  <c r="V37" i="10" s="1"/>
  <c r="W37" i="10" s="1"/>
  <c r="O39" i="10"/>
  <c r="R39" i="10" s="1"/>
  <c r="T39" i="10" s="1"/>
  <c r="V39" i="10" s="1"/>
  <c r="W39" i="10" s="1"/>
  <c r="O41" i="10"/>
  <c r="R41" i="10" s="1"/>
  <c r="T41" i="10" s="1"/>
  <c r="V41" i="10" s="1"/>
  <c r="W41" i="10" s="1"/>
  <c r="O43" i="10"/>
  <c r="R43" i="10" s="1"/>
  <c r="T43" i="10" s="1"/>
  <c r="V43" i="10" s="1"/>
  <c r="W43" i="10" s="1"/>
  <c r="O45" i="10"/>
  <c r="R45" i="10" s="1"/>
  <c r="T45" i="10" s="1"/>
  <c r="V45" i="10" s="1"/>
  <c r="W45" i="10" s="1"/>
  <c r="O47" i="10"/>
  <c r="R47" i="10" s="1"/>
  <c r="T47" i="10" s="1"/>
  <c r="V47" i="10" s="1"/>
  <c r="W47" i="10" s="1"/>
  <c r="O51" i="10"/>
  <c r="R51" i="10" s="1"/>
  <c r="T51" i="10" s="1"/>
  <c r="V51" i="10" s="1"/>
  <c r="W51" i="10" s="1"/>
  <c r="O57" i="10"/>
  <c r="R57" i="10" s="1"/>
  <c r="T57" i="10" s="1"/>
  <c r="V57" i="10" s="1"/>
  <c r="W57" i="10" s="1"/>
  <c r="O63" i="10"/>
  <c r="R63" i="10" s="1"/>
  <c r="T63" i="10" s="1"/>
  <c r="V63" i="10" s="1"/>
  <c r="W63" i="10" s="1"/>
  <c r="O23" i="10"/>
  <c r="R23" i="10" s="1"/>
  <c r="T23" i="10" s="1"/>
  <c r="V23" i="10" s="1"/>
  <c r="W23" i="10" s="1"/>
  <c r="O27" i="10"/>
  <c r="R27" i="10" s="1"/>
  <c r="T27" i="10" s="1"/>
  <c r="V27" i="10" s="1"/>
  <c r="W27" i="10" s="1"/>
  <c r="R82" i="10"/>
  <c r="T82" i="10" s="1"/>
  <c r="V82" i="10" s="1"/>
  <c r="W82" i="10" s="1"/>
  <c r="R20" i="10"/>
  <c r="T20" i="10" s="1"/>
  <c r="V20" i="10" s="1"/>
  <c r="W20" i="10" s="1"/>
  <c r="O30" i="10"/>
  <c r="R30" i="10" s="1"/>
  <c r="T30" i="10" s="1"/>
  <c r="V30" i="10" s="1"/>
  <c r="W30" i="10" s="1"/>
  <c r="O34" i="10"/>
  <c r="R34" i="10" s="1"/>
  <c r="T34" i="10" s="1"/>
  <c r="V34" i="10" s="1"/>
  <c r="W34" i="10" s="1"/>
  <c r="O38" i="10"/>
  <c r="R38" i="10" s="1"/>
  <c r="T38" i="10" s="1"/>
  <c r="V38" i="10" s="1"/>
  <c r="W38" i="10" s="1"/>
  <c r="O42" i="10"/>
  <c r="R42" i="10" s="1"/>
  <c r="T42" i="10" s="1"/>
  <c r="V42" i="10" s="1"/>
  <c r="W42" i="10" s="1"/>
  <c r="O46" i="10"/>
  <c r="R46" i="10" s="1"/>
  <c r="T46" i="10" s="1"/>
  <c r="V46" i="10" s="1"/>
  <c r="W46" i="10" s="1"/>
  <c r="O54" i="10"/>
  <c r="R54" i="10" s="1"/>
  <c r="T54" i="10" s="1"/>
  <c r="V54" i="10" s="1"/>
  <c r="W54" i="10" s="1"/>
  <c r="O58" i="10"/>
  <c r="R58" i="10" s="1"/>
  <c r="T58" i="10" s="1"/>
  <c r="V58" i="10" s="1"/>
  <c r="W58" i="10" s="1"/>
  <c r="O29" i="10"/>
  <c r="R29" i="10" s="1"/>
  <c r="T29" i="10" s="1"/>
  <c r="V29" i="10" s="1"/>
  <c r="W29" i="10" s="1"/>
  <c r="H67" i="10"/>
  <c r="H78" i="10" s="1"/>
  <c r="S33" i="9"/>
  <c r="U33" i="9" s="1"/>
  <c r="W33" i="9" s="1"/>
  <c r="X33" i="9" s="1"/>
  <c r="Z33" i="9" s="1"/>
  <c r="P16" i="9"/>
  <c r="S16" i="9" s="1"/>
  <c r="U16" i="9" s="1"/>
  <c r="W16" i="9" s="1"/>
  <c r="X16" i="9" s="1"/>
  <c r="Z16" i="9" s="1"/>
  <c r="P18" i="9"/>
  <c r="S18" i="9" s="1"/>
  <c r="U18" i="9" s="1"/>
  <c r="W18" i="9" s="1"/>
  <c r="X18" i="9" s="1"/>
  <c r="Z18" i="9" s="1"/>
  <c r="P20" i="9"/>
  <c r="S20" i="9" s="1"/>
  <c r="U20" i="9" s="1"/>
  <c r="W20" i="9" s="1"/>
  <c r="X20" i="9" s="1"/>
  <c r="Z20" i="9" s="1"/>
  <c r="P22" i="9"/>
  <c r="S22" i="9" s="1"/>
  <c r="U22" i="9" s="1"/>
  <c r="W22" i="9" s="1"/>
  <c r="X22" i="9" s="1"/>
  <c r="Z22" i="9" s="1"/>
  <c r="P24" i="9"/>
  <c r="S24" i="9" s="1"/>
  <c r="U24" i="9" s="1"/>
  <c r="W24" i="9" s="1"/>
  <c r="X24" i="9" s="1"/>
  <c r="Z24" i="9" s="1"/>
  <c r="P26" i="9"/>
  <c r="S26" i="9" s="1"/>
  <c r="U26" i="9" s="1"/>
  <c r="W26" i="9" s="1"/>
  <c r="X26" i="9" s="1"/>
  <c r="Z26" i="9" s="1"/>
  <c r="P28" i="9"/>
  <c r="S28" i="9" s="1"/>
  <c r="U28" i="9" s="1"/>
  <c r="W28" i="9" s="1"/>
  <c r="X28" i="9" s="1"/>
  <c r="Z28" i="9" s="1"/>
  <c r="P30" i="9"/>
  <c r="S30" i="9" s="1"/>
  <c r="U30" i="9" s="1"/>
  <c r="W30" i="9" s="1"/>
  <c r="X30" i="9" s="1"/>
  <c r="Z30" i="9" s="1"/>
  <c r="P23" i="9"/>
  <c r="S23" i="9" s="1"/>
  <c r="U23" i="9" s="1"/>
  <c r="W23" i="9" s="1"/>
  <c r="X23" i="9" s="1"/>
  <c r="Z23" i="9" s="1"/>
  <c r="P25" i="9"/>
  <c r="S25" i="9" s="1"/>
  <c r="U25" i="9" s="1"/>
  <c r="W25" i="9" s="1"/>
  <c r="X25" i="9" s="1"/>
  <c r="Z25" i="9" s="1"/>
  <c r="P27" i="9"/>
  <c r="S27" i="9" s="1"/>
  <c r="U27" i="9" s="1"/>
  <c r="W27" i="9" s="1"/>
  <c r="X27" i="9" s="1"/>
  <c r="Z27" i="9" s="1"/>
  <c r="P29" i="9"/>
  <c r="S29" i="9" s="1"/>
  <c r="U29" i="9" s="1"/>
  <c r="W29" i="9" s="1"/>
  <c r="X29" i="9" s="1"/>
  <c r="Z29" i="9" s="1"/>
  <c r="P12" i="9"/>
  <c r="S12" i="9" s="1"/>
  <c r="R14" i="15"/>
  <c r="T14" i="15" s="1"/>
  <c r="BK14" i="7"/>
  <c r="BR12" i="7"/>
  <c r="AF14" i="7"/>
  <c r="P14" i="7"/>
  <c r="BV14" i="7"/>
  <c r="O17" i="6"/>
  <c r="R17" i="6" s="1"/>
  <c r="T17" i="6" s="1"/>
  <c r="V17" i="6" s="1"/>
  <c r="W17" i="6" s="1"/>
  <c r="Y17" i="6" s="1"/>
  <c r="O15" i="6"/>
  <c r="R15" i="6" s="1"/>
  <c r="O19" i="6"/>
  <c r="R19" i="6" s="1"/>
  <c r="T19" i="6" s="1"/>
  <c r="V19" i="6" s="1"/>
  <c r="W19" i="6" s="1"/>
  <c r="Y19" i="6" s="1"/>
  <c r="O23" i="6"/>
  <c r="R23" i="6" s="1"/>
  <c r="T23" i="6" s="1"/>
  <c r="V23" i="6" s="1"/>
  <c r="W23" i="6" s="1"/>
  <c r="Y23" i="6" s="1"/>
  <c r="O27" i="6"/>
  <c r="R27" i="6" s="1"/>
  <c r="T27" i="6" s="1"/>
  <c r="V27" i="6" s="1"/>
  <c r="W27" i="6" s="1"/>
  <c r="Y27" i="6" s="1"/>
  <c r="O37" i="6"/>
  <c r="R37" i="6" s="1"/>
  <c r="T37" i="6" s="1"/>
  <c r="V37" i="6" s="1"/>
  <c r="W37" i="6" s="1"/>
  <c r="Y37" i="6" s="1"/>
  <c r="O21" i="6"/>
  <c r="R21" i="6" s="1"/>
  <c r="T21" i="6" s="1"/>
  <c r="V21" i="6" s="1"/>
  <c r="W21" i="6" s="1"/>
  <c r="Y21" i="6" s="1"/>
  <c r="O25" i="6"/>
  <c r="R25" i="6" s="1"/>
  <c r="T25" i="6" s="1"/>
  <c r="V25" i="6" s="1"/>
  <c r="W25" i="6" s="1"/>
  <c r="Y25" i="6" s="1"/>
  <c r="O29" i="6"/>
  <c r="R29" i="6" s="1"/>
  <c r="T29" i="6" s="1"/>
  <c r="V29" i="6" s="1"/>
  <c r="W29" i="6" s="1"/>
  <c r="Y29" i="6" s="1"/>
  <c r="O35" i="6"/>
  <c r="R35" i="6" s="1"/>
  <c r="T35" i="6" s="1"/>
  <c r="V35" i="6" s="1"/>
  <c r="W35" i="6" s="1"/>
  <c r="Y35" i="6" s="1"/>
  <c r="O39" i="6"/>
  <c r="R39" i="6" s="1"/>
  <c r="T39" i="6" s="1"/>
  <c r="V39" i="6" s="1"/>
  <c r="W39" i="6" s="1"/>
  <c r="Y39" i="6" s="1"/>
  <c r="O50" i="6"/>
  <c r="R50" i="6" s="1"/>
  <c r="T50" i="6" s="1"/>
  <c r="V50" i="6" s="1"/>
  <c r="W50" i="6" s="1"/>
  <c r="Y50" i="6" s="1"/>
  <c r="O52" i="6"/>
  <c r="R52" i="6" s="1"/>
  <c r="T52" i="6" s="1"/>
  <c r="V52" i="6" s="1"/>
  <c r="W52" i="6" s="1"/>
  <c r="Y52" i="6" s="1"/>
  <c r="O58" i="6"/>
  <c r="R58" i="6" s="1"/>
  <c r="T58" i="6" s="1"/>
  <c r="V58" i="6" s="1"/>
  <c r="W58" i="6" s="1"/>
  <c r="Y58" i="6" s="1"/>
  <c r="O63" i="6"/>
  <c r="R63" i="6" s="1"/>
  <c r="T63" i="6" s="1"/>
  <c r="V63" i="6" s="1"/>
  <c r="W63" i="6" s="1"/>
  <c r="Y63" i="6" s="1"/>
  <c r="T15" i="6"/>
  <c r="V15" i="6" s="1"/>
  <c r="W15" i="6" s="1"/>
  <c r="Y15" i="6" s="1"/>
  <c r="O16" i="6"/>
  <c r="R16" i="6" s="1"/>
  <c r="T16" i="6" s="1"/>
  <c r="V16" i="6" s="1"/>
  <c r="W16" i="6" s="1"/>
  <c r="Y16" i="6" s="1"/>
  <c r="O20" i="6"/>
  <c r="R20" i="6" s="1"/>
  <c r="T20" i="6" s="1"/>
  <c r="V20" i="6" s="1"/>
  <c r="W20" i="6" s="1"/>
  <c r="Y20" i="6" s="1"/>
  <c r="O24" i="6"/>
  <c r="R24" i="6" s="1"/>
  <c r="T24" i="6" s="1"/>
  <c r="V24" i="6" s="1"/>
  <c r="W24" i="6" s="1"/>
  <c r="Y24" i="6" s="1"/>
  <c r="O28" i="6"/>
  <c r="R28" i="6" s="1"/>
  <c r="T28" i="6" s="1"/>
  <c r="V28" i="6" s="1"/>
  <c r="W28" i="6" s="1"/>
  <c r="Y28" i="6" s="1"/>
  <c r="O48" i="6"/>
  <c r="R48" i="6" s="1"/>
  <c r="T48" i="6" s="1"/>
  <c r="V48" i="6" s="1"/>
  <c r="W48" i="6" s="1"/>
  <c r="Y48" i="6" s="1"/>
  <c r="O49" i="6"/>
  <c r="R49" i="6" s="1"/>
  <c r="T49" i="6" s="1"/>
  <c r="V49" i="6" s="1"/>
  <c r="W49" i="6" s="1"/>
  <c r="Y49" i="6" s="1"/>
  <c r="O51" i="6"/>
  <c r="R51" i="6" s="1"/>
  <c r="O53" i="6"/>
  <c r="R53" i="6" s="1"/>
  <c r="O57" i="6"/>
  <c r="R57" i="6" s="1"/>
  <c r="T57" i="6" s="1"/>
  <c r="V57" i="6" s="1"/>
  <c r="W57" i="6" s="1"/>
  <c r="Y57" i="6" s="1"/>
  <c r="N65" i="6"/>
  <c r="N70" i="6" s="1"/>
  <c r="O30" i="6"/>
  <c r="R30" i="6" s="1"/>
  <c r="T30" i="6" s="1"/>
  <c r="V30" i="6" s="1"/>
  <c r="W30" i="6" s="1"/>
  <c r="Y30" i="6" s="1"/>
  <c r="O31" i="6"/>
  <c r="R31" i="6" s="1"/>
  <c r="T31" i="6" s="1"/>
  <c r="V31" i="6" s="1"/>
  <c r="W31" i="6" s="1"/>
  <c r="Y31" i="6" s="1"/>
  <c r="O32" i="6"/>
  <c r="R32" i="6" s="1"/>
  <c r="T32" i="6" s="1"/>
  <c r="V32" i="6" s="1"/>
  <c r="W32" i="6" s="1"/>
  <c r="Y32" i="6" s="1"/>
  <c r="O33" i="6"/>
  <c r="R33" i="6" s="1"/>
  <c r="T33" i="6" s="1"/>
  <c r="V33" i="6" s="1"/>
  <c r="W33" i="6" s="1"/>
  <c r="Y33" i="6" s="1"/>
  <c r="O34" i="6"/>
  <c r="R34" i="6" s="1"/>
  <c r="T34" i="6" s="1"/>
  <c r="V34" i="6" s="1"/>
  <c r="W34" i="6" s="1"/>
  <c r="Y34" i="6" s="1"/>
  <c r="O38" i="6"/>
  <c r="R38" i="6" s="1"/>
  <c r="T38" i="6" s="1"/>
  <c r="V38" i="6" s="1"/>
  <c r="W38" i="6" s="1"/>
  <c r="Y38" i="6" s="1"/>
  <c r="O41" i="6"/>
  <c r="R41" i="6" s="1"/>
  <c r="T41" i="6" s="1"/>
  <c r="V41" i="6" s="1"/>
  <c r="W41" i="6" s="1"/>
  <c r="Y41" i="6" s="1"/>
  <c r="O42" i="6"/>
  <c r="R42" i="6" s="1"/>
  <c r="T42" i="6" s="1"/>
  <c r="V42" i="6" s="1"/>
  <c r="W42" i="6" s="1"/>
  <c r="Y42" i="6" s="1"/>
  <c r="O43" i="6"/>
  <c r="R43" i="6" s="1"/>
  <c r="T43" i="6" s="1"/>
  <c r="V43" i="6" s="1"/>
  <c r="W43" i="6" s="1"/>
  <c r="Y43" i="6" s="1"/>
  <c r="O55" i="6"/>
  <c r="R55" i="6" s="1"/>
  <c r="T55" i="6" s="1"/>
  <c r="V55" i="6" s="1"/>
  <c r="W55" i="6" s="1"/>
  <c r="Y55" i="6" s="1"/>
  <c r="O56" i="6"/>
  <c r="R56" i="6" s="1"/>
  <c r="T56" i="6" s="1"/>
  <c r="V56" i="6" s="1"/>
  <c r="W56" i="6" s="1"/>
  <c r="Y56" i="6" s="1"/>
  <c r="O59" i="6"/>
  <c r="R59" i="6" s="1"/>
  <c r="T59" i="6" s="1"/>
  <c r="V59" i="6" s="1"/>
  <c r="W59" i="6" s="1"/>
  <c r="Y59" i="6" s="1"/>
  <c r="O60" i="6"/>
  <c r="R60" i="6" s="1"/>
  <c r="T60" i="6" s="1"/>
  <c r="V60" i="6" s="1"/>
  <c r="W60" i="6" s="1"/>
  <c r="Y60" i="6" s="1"/>
  <c r="O68" i="6"/>
  <c r="R68" i="6" s="1"/>
  <c r="T68" i="6" s="1"/>
  <c r="V68" i="6" s="1"/>
  <c r="W68" i="6" s="1"/>
  <c r="Y68" i="6" s="1"/>
  <c r="T51" i="6"/>
  <c r="V51" i="6" s="1"/>
  <c r="W51" i="6" s="1"/>
  <c r="Y51" i="6" s="1"/>
  <c r="T53" i="6"/>
  <c r="V53" i="6" s="1"/>
  <c r="W53" i="6" s="1"/>
  <c r="Y53" i="6" s="1"/>
  <c r="S65" i="11" l="1"/>
  <c r="K20" i="15" s="1"/>
  <c r="P19" i="15"/>
  <c r="Q19" i="15" s="1"/>
  <c r="R82" i="13"/>
  <c r="U12" i="11"/>
  <c r="T13" i="6"/>
  <c r="R65" i="6"/>
  <c r="K12" i="15" s="1"/>
  <c r="R28" i="15"/>
  <c r="T28" i="15" s="1"/>
  <c r="T73" i="11"/>
  <c r="T76" i="11" s="1"/>
  <c r="N73" i="11"/>
  <c r="N76" i="11" s="1"/>
  <c r="R78" i="10"/>
  <c r="K18" i="15" s="1"/>
  <c r="O67" i="6"/>
  <c r="R67" i="6" s="1"/>
  <c r="T67" i="6" s="1"/>
  <c r="V67" i="6" s="1"/>
  <c r="V69" i="6" s="1"/>
  <c r="S35" i="9"/>
  <c r="K14" i="15" s="1"/>
  <c r="R12" i="15"/>
  <c r="T12" i="15" s="1"/>
  <c r="T13" i="10"/>
  <c r="V17" i="13"/>
  <c r="R20" i="15"/>
  <c r="T20" i="15" s="1"/>
  <c r="T14" i="10"/>
  <c r="V14" i="10" s="1"/>
  <c r="W14" i="10" s="1"/>
  <c r="T13" i="13"/>
  <c r="T79" i="13" s="1"/>
  <c r="T82" i="13" s="1"/>
  <c r="U34" i="9"/>
  <c r="W34" i="9" s="1"/>
  <c r="X34" i="9" s="1"/>
  <c r="Z34" i="9" s="1"/>
  <c r="U12" i="9"/>
  <c r="W12" i="9" s="1"/>
  <c r="V14" i="7"/>
  <c r="BU12" i="7"/>
  <c r="BR14" i="7"/>
  <c r="W12" i="11" l="1"/>
  <c r="U65" i="11"/>
  <c r="V13" i="6"/>
  <c r="T65" i="6"/>
  <c r="P18" i="15"/>
  <c r="Q18" i="15" s="1"/>
  <c r="T69" i="6"/>
  <c r="R69" i="6"/>
  <c r="O73" i="11"/>
  <c r="O76" i="11" s="1"/>
  <c r="V13" i="10"/>
  <c r="U35" i="9"/>
  <c r="P20" i="15"/>
  <c r="W17" i="13"/>
  <c r="Y17" i="13" s="1"/>
  <c r="V13" i="13"/>
  <c r="V79" i="13" s="1"/>
  <c r="V82" i="13" s="1"/>
  <c r="K28" i="15"/>
  <c r="P28" i="15" s="1"/>
  <c r="Q28" i="15" s="1"/>
  <c r="P14" i="15"/>
  <c r="Q14" i="15" s="1"/>
  <c r="W35" i="9"/>
  <c r="BU14" i="7"/>
  <c r="BX12" i="7"/>
  <c r="BX14" i="7" s="1"/>
  <c r="BW12" i="7"/>
  <c r="Z14" i="7"/>
  <c r="P16" i="15" s="1"/>
  <c r="Q16" i="15" s="1"/>
  <c r="W67" i="6"/>
  <c r="K13" i="15" l="1"/>
  <c r="P13" i="15" s="1"/>
  <c r="Q13" i="15" s="1"/>
  <c r="T70" i="6"/>
  <c r="X12" i="11"/>
  <c r="W65" i="11"/>
  <c r="W69" i="6"/>
  <c r="Y67" i="6"/>
  <c r="W13" i="6"/>
  <c r="V65" i="6"/>
  <c r="V70" i="6" s="1"/>
  <c r="R70" i="6"/>
  <c r="S73" i="11"/>
  <c r="S76" i="11" s="1"/>
  <c r="W13" i="10"/>
  <c r="Q20" i="15"/>
  <c r="P12" i="15"/>
  <c r="W13" i="13"/>
  <c r="U73" i="11"/>
  <c r="U76" i="11" s="1"/>
  <c r="T67" i="10"/>
  <c r="T78" i="10" s="1"/>
  <c r="X12" i="9"/>
  <c r="AB14" i="7"/>
  <c r="AD12" i="7"/>
  <c r="L16" i="4"/>
  <c r="G16" i="4"/>
  <c r="G17" i="15" s="1"/>
  <c r="G21" i="15" s="1"/>
  <c r="G30" i="15" s="1"/>
  <c r="E16" i="4"/>
  <c r="C16" i="4"/>
  <c r="C17" i="15" s="1"/>
  <c r="C21" i="15" s="1"/>
  <c r="C30" i="15" s="1"/>
  <c r="K14" i="4"/>
  <c r="H14" i="4"/>
  <c r="X16" i="4"/>
  <c r="W79" i="13" l="1"/>
  <c r="Y13" i="13"/>
  <c r="Z12" i="11"/>
  <c r="X65" i="11"/>
  <c r="Z65" i="11" s="1"/>
  <c r="X35" i="9"/>
  <c r="W65" i="6"/>
  <c r="Q12" i="15"/>
  <c r="Z70" i="11"/>
  <c r="H16" i="4"/>
  <c r="I21" i="15"/>
  <c r="M16" i="4"/>
  <c r="N16" i="4"/>
  <c r="W73" i="11"/>
  <c r="W76" i="11" s="1"/>
  <c r="V67" i="10"/>
  <c r="V78" i="10" s="1"/>
  <c r="AD14" i="7"/>
  <c r="AE12" i="7"/>
  <c r="P16" i="4"/>
  <c r="J17" i="15" s="1"/>
  <c r="J21" i="15" s="1"/>
  <c r="J30" i="15" s="1"/>
  <c r="W82" i="13" l="1"/>
  <c r="Y82" i="13" s="1"/>
  <c r="Y79" i="13"/>
  <c r="Y65" i="6"/>
  <c r="W70" i="6"/>
  <c r="J31" i="15"/>
  <c r="J33" i="15" s="1"/>
  <c r="I31" i="15"/>
  <c r="X73" i="11"/>
  <c r="X76" i="11" s="1"/>
  <c r="AE14" i="7"/>
  <c r="BZ12" i="7"/>
  <c r="R17" i="15"/>
  <c r="T17" i="15" s="1"/>
  <c r="T14" i="4"/>
  <c r="V14" i="4" s="1"/>
  <c r="W14" i="4" s="1"/>
  <c r="W67" i="10"/>
  <c r="W78" i="10" s="1"/>
  <c r="R16" i="4" l="1"/>
  <c r="K21" i="15" s="1"/>
  <c r="K30" i="15" s="1"/>
  <c r="R21" i="15"/>
  <c r="R30" i="15" s="1"/>
  <c r="U16" i="4"/>
  <c r="T16" i="4"/>
  <c r="K31" i="15" l="1"/>
  <c r="O17" i="15"/>
  <c r="O21" i="15" s="1"/>
  <c r="O30" i="15" s="1"/>
  <c r="P17" i="15" l="1"/>
  <c r="W16" i="4"/>
  <c r="V16" i="4"/>
  <c r="Q17" i="15" l="1"/>
  <c r="P21" i="15"/>
  <c r="P30" i="15" s="1"/>
  <c r="P31" i="15" l="1"/>
  <c r="Q21" i="15"/>
  <c r="Q30" i="15" s="1"/>
  <c r="Q31" i="15" l="1"/>
</calcChain>
</file>

<file path=xl/comments1.xml><?xml version="1.0" encoding="utf-8"?>
<comments xmlns="http://schemas.openxmlformats.org/spreadsheetml/2006/main">
  <authors>
    <author>Author</author>
  </authors>
  <commentList>
    <comment ref="B6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Work with material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Window A.C. 1.5 Ton with Stabilizer 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1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TRANSFER FROM FBD UNIT NET BLOCK RS.90712/- &amp; DEPRECIATION RS.1723532/- DT.31.10.2018 DISCARD NOTE NO.01 DT.31.10.2018</t>
        </r>
      </text>
    </comment>
    <comment ref="E1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transfer from faridabad unit dt.17.10.2020</t>
        </r>
      </text>
    </comment>
    <comment ref="H1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trf to mnsr 30.06.2021
</t>
        </r>
      </text>
    </comment>
    <comment ref="E18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transfer from  faridabad unit dt.24.10.2020
</t>
        </r>
      </text>
    </comment>
    <comment ref="E1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transfer from  faridabad unit dt.06.11.2020
</t>
        </r>
      </text>
    </comment>
  </commentList>
</comments>
</file>

<file path=xl/sharedStrings.xml><?xml version="1.0" encoding="utf-8"?>
<sst xmlns="http://schemas.openxmlformats.org/spreadsheetml/2006/main" count="957" uniqueCount="525">
  <si>
    <t>Century NF Castings-Hodal Plant</t>
  </si>
  <si>
    <t>(A Divn. Of Century Alum. Mfg. Co. Ltd.)</t>
  </si>
  <si>
    <t>Schedule - Vehicles</t>
  </si>
  <si>
    <t>Sl. No.</t>
  </si>
  <si>
    <t>Opening</t>
  </si>
  <si>
    <t xml:space="preserve">    Sale/Adjustment</t>
  </si>
  <si>
    <t>Total Addition</t>
  </si>
  <si>
    <t xml:space="preserve"> Closing </t>
  </si>
  <si>
    <t>As  on</t>
  </si>
  <si>
    <t xml:space="preserve">      P a r t ic u l a r s</t>
  </si>
  <si>
    <t xml:space="preserve">Date </t>
  </si>
  <si>
    <t>Amount</t>
  </si>
  <si>
    <t>Gross Block Value</t>
  </si>
  <si>
    <t>Useful life</t>
  </si>
  <si>
    <t xml:space="preserve"> Computation of Rate of Depreciation</t>
  </si>
  <si>
    <t>Depreciation</t>
  </si>
  <si>
    <t>Written Down Value</t>
  </si>
  <si>
    <t xml:space="preserve"> Depreciation</t>
  </si>
  <si>
    <t>31.03.14</t>
  </si>
  <si>
    <t>31.03.13</t>
  </si>
  <si>
    <t>Addition</t>
  </si>
  <si>
    <t>Sale</t>
  </si>
  <si>
    <t xml:space="preserve">Estimated Life As per Of companies Act 2013 </t>
  </si>
  <si>
    <t xml:space="preserve">Life already Expired </t>
  </si>
  <si>
    <t xml:space="preserve">Balance life </t>
  </si>
  <si>
    <t xml:space="preserve"> Residual Value at 5%</t>
  </si>
  <si>
    <t>Balance 95%  (Depreciable Amount)</t>
  </si>
  <si>
    <t>Rate of Dep. for Balance Life</t>
  </si>
  <si>
    <t>Opening Depreciation</t>
  </si>
  <si>
    <t>Depreciable days</t>
  </si>
  <si>
    <t>To be Charge in B/s Retained earning</t>
  </si>
  <si>
    <t>Total Addition to Depreciation</t>
  </si>
  <si>
    <t>Depreciation on sold assets</t>
  </si>
  <si>
    <t>Closing depreciation</t>
  </si>
  <si>
    <t>Date</t>
  </si>
  <si>
    <t>Years</t>
  </si>
  <si>
    <t>Addition 2010-2011</t>
  </si>
  <si>
    <t>Addition 2011-2012( up to 13-02-2012)</t>
  </si>
  <si>
    <t>Schedule - Building</t>
  </si>
  <si>
    <t xml:space="preserve">              P a r t i c u l a r s</t>
  </si>
  <si>
    <t>Opening Value</t>
  </si>
  <si>
    <t>Dep.</t>
  </si>
  <si>
    <t xml:space="preserve">95% of </t>
  </si>
  <si>
    <t>B</t>
  </si>
  <si>
    <t>BUILDING</t>
  </si>
  <si>
    <t>Factory Building</t>
  </si>
  <si>
    <t>MAIN PLANT SHED A+B+C</t>
  </si>
  <si>
    <t>SHED - A</t>
  </si>
  <si>
    <t>SHED - B</t>
  </si>
  <si>
    <t>SHED - C ( WIP)</t>
  </si>
  <si>
    <t xml:space="preserve">SHED - C </t>
  </si>
  <si>
    <t>CANTEEN BUILDING</t>
  </si>
  <si>
    <t>BOUNDRY WALL</t>
  </si>
  <si>
    <t>SLIDER GATE</t>
  </si>
  <si>
    <t>TIME OFFICE AND SECURITY ROOM</t>
  </si>
  <si>
    <t>ROAD WORK</t>
  </si>
  <si>
    <t>SEPTIC TANK</t>
  </si>
  <si>
    <t>SOAK PIT ( 2 NOS)</t>
  </si>
  <si>
    <t>UG WATER TANK</t>
  </si>
  <si>
    <t>D.G.SHED</t>
  </si>
  <si>
    <t>LADIES TOILET</t>
  </si>
  <si>
    <t>H.T ROOM</t>
  </si>
  <si>
    <t>LEAN TO SHED STORE</t>
  </si>
  <si>
    <t>DROSS SHED</t>
  </si>
  <si>
    <t>LEAN TO SHED MAINTENANCE ROOM</t>
  </si>
  <si>
    <t>GENTS TOILET</t>
  </si>
  <si>
    <t>LEAN TO SHED SCRAP WASHING</t>
  </si>
  <si>
    <t>Shed for Cock furnaces</t>
  </si>
  <si>
    <t>OTHERS</t>
  </si>
  <si>
    <t>TEMP SHED</t>
  </si>
  <si>
    <t>SARAI WATER SHED</t>
  </si>
  <si>
    <t>BIN PARTIONS</t>
  </si>
  <si>
    <t>BOREWELL</t>
  </si>
  <si>
    <t>WATCH TOWER</t>
  </si>
  <si>
    <t>DAY TANK</t>
  </si>
  <si>
    <t>HSD TANK</t>
  </si>
  <si>
    <t>FO TANK</t>
  </si>
  <si>
    <t>WEIGHING BRIDGE</t>
  </si>
  <si>
    <t>COOLING TOWER</t>
  </si>
  <si>
    <t>PIT FURNACE</t>
  </si>
  <si>
    <t>CHIMNEY / APCM</t>
  </si>
  <si>
    <t>Bins in shed C</t>
  </si>
  <si>
    <t>Addition 2013-2014</t>
  </si>
  <si>
    <t>TIN SHED 3</t>
  </si>
  <si>
    <t>(A)</t>
  </si>
  <si>
    <t>Non Factory Building</t>
  </si>
  <si>
    <t>N</t>
  </si>
  <si>
    <t>Interios &amp; Exterior ED Toilet</t>
  </si>
  <si>
    <t>Interios &amp; Exterior of QC office, Traning room, Excise cum Dispatch office &amp; Plant office</t>
  </si>
  <si>
    <t>(B)</t>
  </si>
  <si>
    <t>(A+B)</t>
  </si>
  <si>
    <t>Schedule - Tubewell</t>
  </si>
  <si>
    <t xml:space="preserve">                              G    R    O    S    S            B    L    O    C    K</t>
  </si>
  <si>
    <t xml:space="preserve">                                             G  R  O  S  S                      D  E  P  R  E  C  I  A  T  I  O  N  </t>
  </si>
  <si>
    <t xml:space="preserve">            Net  Block</t>
  </si>
  <si>
    <t>No.</t>
  </si>
  <si>
    <t>Physical</t>
  </si>
  <si>
    <t>Transfer</t>
  </si>
  <si>
    <t xml:space="preserve"> Addition</t>
  </si>
  <si>
    <t xml:space="preserve">      A D D T I O N       T O      D E P R E C I A T I O N</t>
  </si>
  <si>
    <t xml:space="preserve">                                   S I N G L E   S H I F T</t>
  </si>
  <si>
    <t xml:space="preserve"> D O U B L E  S H I F T</t>
  </si>
  <si>
    <t xml:space="preserve">    T R I P L E   S H I F T</t>
  </si>
  <si>
    <t>on Transferred</t>
  </si>
  <si>
    <t>on sale/adj.</t>
  </si>
  <si>
    <t xml:space="preserve">Orginal </t>
  </si>
  <si>
    <t>Assets</t>
  </si>
  <si>
    <t>C</t>
  </si>
  <si>
    <t>TUBEWELL</t>
  </si>
  <si>
    <t xml:space="preserve"> </t>
  </si>
  <si>
    <t>Tubewell</t>
  </si>
  <si>
    <t>Grand Total</t>
  </si>
  <si>
    <t>No  Addition</t>
  </si>
  <si>
    <t>Schedule - Electric installation</t>
  </si>
  <si>
    <t>ELECTRICAL INSTALLATION</t>
  </si>
  <si>
    <t>Transformer at Hodal Plant</t>
  </si>
  <si>
    <t>Addition 2011-2012</t>
  </si>
  <si>
    <t>Transformer 1500KVA.</t>
  </si>
  <si>
    <t>Distributors board</t>
  </si>
  <si>
    <t xml:space="preserve"> Sub-Lighting, Handling mcc panel </t>
  </si>
  <si>
    <t xml:space="preserve"> Pcc panel No1</t>
  </si>
  <si>
    <t xml:space="preserve"> Pcc panel No2</t>
  </si>
  <si>
    <t xml:space="preserve"> Pcc panel No3</t>
  </si>
  <si>
    <t xml:space="preserve"> Pcc panel No4</t>
  </si>
  <si>
    <t>Capacitor panel</t>
  </si>
  <si>
    <t>Penal HT No 1</t>
  </si>
  <si>
    <t>Penal HT No 2</t>
  </si>
  <si>
    <t>Penal HT No 3</t>
  </si>
  <si>
    <t>Penal HT No 4</t>
  </si>
  <si>
    <t>Penal HT No 5</t>
  </si>
  <si>
    <t>Penal HT No 6</t>
  </si>
  <si>
    <t xml:space="preserve">VCB 800A 350 MVA, </t>
  </si>
  <si>
    <t xml:space="preserve">Street Light </t>
  </si>
  <si>
    <t>Addition 2012-2013</t>
  </si>
  <si>
    <t>Addition 2014-2015</t>
  </si>
  <si>
    <t>Distributed Board Lt panel</t>
  </si>
  <si>
    <t>HT FUSE LINE</t>
  </si>
  <si>
    <t>Schedule - Furniture &amp; Fixture</t>
  </si>
  <si>
    <t>Furniture / Fixture</t>
  </si>
  <si>
    <t>Washing Maching make LG.</t>
  </si>
  <si>
    <t xml:space="preserve">T-105, Delta office table clerk table </t>
  </si>
  <si>
    <t xml:space="preserve">TR-4 Ergona chair </t>
  </si>
  <si>
    <t>TR-4 Ergona chair W/o ARMS</t>
  </si>
  <si>
    <t xml:space="preserve">Steel Almirah </t>
  </si>
  <si>
    <t>Round table</t>
  </si>
  <si>
    <t>Chair</t>
  </si>
  <si>
    <t xml:space="preserve">Freeze </t>
  </si>
  <si>
    <t>Cooler Desert</t>
  </si>
  <si>
    <t>Table Chair &amp; Wheel for chair</t>
  </si>
  <si>
    <t>Office Chair &amp; Duplicate Key</t>
  </si>
  <si>
    <t>Window A.C. 1.5 Ton Make LG</t>
  </si>
  <si>
    <t xml:space="preserve">Voltage Stabilizer 4 KVA </t>
  </si>
  <si>
    <t>Almirah</t>
  </si>
  <si>
    <t>Reception table</t>
  </si>
  <si>
    <t>Meeting Room Table</t>
  </si>
  <si>
    <t>Discussion Room Table</t>
  </si>
  <si>
    <t>P/F Conference Table</t>
  </si>
  <si>
    <t>Pantry Counters 550 mm</t>
  </si>
  <si>
    <t>P/F 300 mm wide over head storage in Pantry</t>
  </si>
  <si>
    <t>Table as per Modular style 1500x600</t>
  </si>
  <si>
    <t>Table as per Modular style 1800*750</t>
  </si>
  <si>
    <t>Table as per Modular style 1200*600</t>
  </si>
  <si>
    <t>Table as per Modular style 2000*750</t>
  </si>
  <si>
    <t>3 Drawer modular Pedestal unit</t>
  </si>
  <si>
    <t xml:space="preserve">Side Unit Moudular </t>
  </si>
  <si>
    <t xml:space="preserve">Table for Chairman &amp; ED </t>
  </si>
  <si>
    <t>Side Unit for the above Table</t>
  </si>
  <si>
    <t>Back Storage for ED &amp; Chairman Cabin</t>
  </si>
  <si>
    <t>450 mm Deep x 2100 Ht. storage</t>
  </si>
  <si>
    <t>With Granite store Top</t>
  </si>
  <si>
    <t>Overhead storage 300mm deep</t>
  </si>
  <si>
    <t>Low Ht. Storage</t>
  </si>
  <si>
    <t>Addition 2011-2012 ( up to 31-03-2012)</t>
  </si>
  <si>
    <t>CHAIR WITH ARM MODEL OS-5( Number 18)</t>
  </si>
  <si>
    <t>Wooden Cabins</t>
  </si>
  <si>
    <t xml:space="preserve">Addition 2012-2013 </t>
  </si>
  <si>
    <t>Steel Almirah 4 Nos</t>
  </si>
  <si>
    <t>Side unit prelaminated board</t>
  </si>
  <si>
    <t>Conner unit for conference room 2 Nos</t>
  </si>
  <si>
    <t>Cabinet for QC (2400*750*400)</t>
  </si>
  <si>
    <t>Cabin</t>
  </si>
  <si>
    <t>Celling fans 18 Nos</t>
  </si>
  <si>
    <t>TABLE FOR WORK STATION WITH THREE DRAWERS</t>
  </si>
  <si>
    <t>CHAIR STEEL THREE SEATERS</t>
  </si>
  <si>
    <t>WOODEN CABIN &amp; GLASS FITTING</t>
  </si>
  <si>
    <t>Partition of plain glass &amp; laminated board</t>
  </si>
  <si>
    <t>Schedule - Computers</t>
  </si>
  <si>
    <t xml:space="preserve">UPS 800 VA </t>
  </si>
  <si>
    <t>Computer, UPS 800 VA</t>
  </si>
  <si>
    <t>N/W Switch 16 Port Gigabit</t>
  </si>
  <si>
    <t>N/W Switch 8 Port Gigabit</t>
  </si>
  <si>
    <t>Connector RJ 45</t>
  </si>
  <si>
    <t>Cable Cat 6 (305 M)</t>
  </si>
  <si>
    <t>Computer</t>
  </si>
  <si>
    <t xml:space="preserve">16.6 TFT Monitor </t>
  </si>
  <si>
    <t>Printer HP 1020</t>
  </si>
  <si>
    <t>Printer HP 1606</t>
  </si>
  <si>
    <t>Printer Laser Jet</t>
  </si>
  <si>
    <t>UPS 2 KVA OF SPECTRO MAX</t>
  </si>
  <si>
    <t>Computer system+UPS - 1 No</t>
  </si>
  <si>
    <t>LCD data Projecter VPL-Ex60-- 1 No</t>
  </si>
  <si>
    <t>CPU -- 1 No</t>
  </si>
  <si>
    <t>Computer system ---1 No</t>
  </si>
  <si>
    <t>Printer HP Laserjet P-1020</t>
  </si>
  <si>
    <t>LAPTOP COMPUTER</t>
  </si>
  <si>
    <t>Computer system (CPU Core, TFT Monitor , UPS 800 VA)</t>
  </si>
  <si>
    <t>PRINTER HP LASERJET P1020</t>
  </si>
  <si>
    <t>Software</t>
  </si>
  <si>
    <t>Addition 2015-2016</t>
  </si>
  <si>
    <t>Computer system (CPU Core, TFT Monitor , UPS 725 VA)</t>
  </si>
  <si>
    <t>Schedule - Office Equipments</t>
  </si>
  <si>
    <t>Window AC1.5 Ton Make LG along with steplizer</t>
  </si>
  <si>
    <t>TECHNET RADIO LINK WITH 4 ANTENA, CAT-6 CABLE</t>
  </si>
  <si>
    <t>GUYWIRE MAST</t>
  </si>
  <si>
    <t>PANASONIC ADVANCE HYBRID IP KEY TELE. SYSTEM (KX-TDA 100 D )</t>
  </si>
  <si>
    <t>TELEPHONE INSTRUMENT</t>
  </si>
  <si>
    <t>HDX 6000 VIEW CODEC EAGLE EYE HD</t>
  </si>
  <si>
    <t>50" HD PLASMA TV</t>
  </si>
  <si>
    <t xml:space="preserve">Stabilizer 4 KVA Voltage </t>
  </si>
  <si>
    <t>Window A.C. 1.5 Ton</t>
  </si>
  <si>
    <t>2.0 TR Highwall Spilt A.C.(A.C.Instal Charges)</t>
  </si>
  <si>
    <t>5.5 TR Dultable Split A.C.(A.C.Instal Charges)</t>
  </si>
  <si>
    <t>1.5 TR Highwall Split A.C.(A.C.Instal Charges)</t>
  </si>
  <si>
    <t>1.0 TR Highwall Spilt A.C.(A.C.Instal Charges)</t>
  </si>
  <si>
    <t>Camera</t>
  </si>
  <si>
    <t>Projector</t>
  </si>
  <si>
    <t>Water coller</t>
  </si>
  <si>
    <t>Projector  LCD</t>
  </si>
  <si>
    <t>Cemera 1/3" CCD</t>
  </si>
  <si>
    <t>Panaboard</t>
  </si>
  <si>
    <t>DRV-32 Chabbel set</t>
  </si>
  <si>
    <t>Table with 3 Draweers</t>
  </si>
  <si>
    <t>File cabinet</t>
  </si>
  <si>
    <t>CAMERA</t>
  </si>
  <si>
    <t>RO SYSTEM CAPACITY 250 LPH</t>
  </si>
  <si>
    <t>RO SYSTEM CAPACITY 75 LPH</t>
  </si>
  <si>
    <t>POWER SUPPLY 16CH FOR CCD CAMERA</t>
  </si>
  <si>
    <t>POWER SUPPLY FOR CCD CAMERA</t>
  </si>
  <si>
    <t>POWER ADAPTOR FOR CAMERA (2 AMP)</t>
  </si>
  <si>
    <t>POWER SUPPLY OF CCTV 7AMP/12V</t>
  </si>
  <si>
    <t>CAMERA CCTV NIGHT VISION</t>
  </si>
  <si>
    <t>STAND FOR CAMERA</t>
  </si>
  <si>
    <t>ROTATING MOTOR FOR CCTV CAMERA</t>
  </si>
  <si>
    <t>Schedule - Plant &amp; Machinery</t>
  </si>
  <si>
    <t>PLANT &amp; MACHINERIES</t>
  </si>
  <si>
    <t>Genset 125 KVA</t>
  </si>
  <si>
    <t>Alum</t>
  </si>
  <si>
    <t>Automatic Mobile Flux Feeder</t>
  </si>
  <si>
    <t xml:space="preserve"> Alum. Melting Furnace with Bric lining</t>
  </si>
  <si>
    <t>Cock fired curicbale furnaces with blowers 150 kg (8 Nos)</t>
  </si>
  <si>
    <t>Liftall crane 12 ton capicity</t>
  </si>
  <si>
    <t>Forklift no 3</t>
  </si>
  <si>
    <t>Spectormax X Spectrometer type LMXM5M with accessories</t>
  </si>
  <si>
    <t>MICROSCOPE DEWINTER M.NO-(DMI VICTORY)</t>
  </si>
  <si>
    <t>TCT Circular Saw cutting machine</t>
  </si>
  <si>
    <t>Universal Testing M/c</t>
  </si>
  <si>
    <t>Steel storage tank fabricated for F.Oil</t>
  </si>
  <si>
    <t>Steel storage tank fabricated for Diesal</t>
  </si>
  <si>
    <t>380 Kva Silent DG set 1st</t>
  </si>
  <si>
    <t>380 Kva Silent DG set 2nd</t>
  </si>
  <si>
    <t>APCS No 1 with Effluent treatment plant</t>
  </si>
  <si>
    <t>APCM-II</t>
  </si>
  <si>
    <t>Steel chimney fabricated no 1</t>
  </si>
  <si>
    <t>Steel chimney fabricated no 2</t>
  </si>
  <si>
    <t>Cooling tower No 1</t>
  </si>
  <si>
    <t>Cooling tower No 2</t>
  </si>
  <si>
    <t>Electric power screw compresser with vertical air receiver E 22-7.5 No 2</t>
  </si>
  <si>
    <t xml:space="preserve">Weighing Bridge  60 Mt capicity along with dead weight batta </t>
  </si>
  <si>
    <t>Electronic Weighing machine 6 Kg capicity</t>
  </si>
  <si>
    <t>Electronic weighing machine 150 Kgs</t>
  </si>
  <si>
    <t>Weighing Machine 3 Mt capicity</t>
  </si>
  <si>
    <t>Weighing Machine 1 Mt capicity</t>
  </si>
  <si>
    <t>Welding set M/c 3 Nos</t>
  </si>
  <si>
    <t>Heavy oil-fired melting furnace with regenerative burners capacity 12 MT No 2</t>
  </si>
  <si>
    <t>Heavy oil-fired 10 MT Melting cum holding furnace with normal burners No 2</t>
  </si>
  <si>
    <t>1 Sets of chain conveyor type ingots casting system no 1</t>
  </si>
  <si>
    <t>1 Sets of chain conveyor type ingots casting system no 2</t>
  </si>
  <si>
    <t>Fire safety instruments</t>
  </si>
  <si>
    <t>Plateform Trolley</t>
  </si>
  <si>
    <t>Day Tanks Structure with Overhead Shed Structure for Rain Protection</t>
  </si>
  <si>
    <t>Hopper</t>
  </si>
  <si>
    <t xml:space="preserve">Molten Metal Transfer Laddle </t>
  </si>
  <si>
    <t>Charging Bucket</t>
  </si>
  <si>
    <t>Duct Support Structure for Skelner Furnace</t>
  </si>
  <si>
    <t>Watch Tower (As per Old design)</t>
  </si>
  <si>
    <t>Watch Tower (As per New design)</t>
  </si>
  <si>
    <t>Trench Cover near Caster-1, Caster-3, D.G. &amp; L.T. Room</t>
  </si>
  <si>
    <t>Overhead Pipe Line bridge for F.O. &amp; Diesel return overflow line</t>
  </si>
  <si>
    <t>Overhead Pipe Line bridge for water in Canteen Area</t>
  </si>
  <si>
    <t>M.S. Coloumn for F.O. &amp; Diesel Tank area fencing</t>
  </si>
  <si>
    <t>Weighing Bridge 60MT Avery - M.S. work with Main Inspection Hole Cover</t>
  </si>
  <si>
    <t>Foundation Bolts with template alignment  for  2  nos.  Chimneys</t>
  </si>
  <si>
    <t xml:space="preserve">Walkway Plateform for Caster - I, II </t>
  </si>
  <si>
    <t>Coloumn for 10MT HB furnace for Cable tray</t>
  </si>
  <si>
    <t>Copper Storage Room</t>
  </si>
  <si>
    <t>Charging Table</t>
  </si>
  <si>
    <t>Day tank</t>
  </si>
  <si>
    <t>Rod Feeder Double Stand Machine</t>
  </si>
  <si>
    <t>VIBRATING FEEDER FOR SCRAP PROCESSING ( ECS LINE )</t>
  </si>
  <si>
    <t>PERMANENT MAGNETIC DRUM SEPARATOR (FOR SCRAP PROCESSING )</t>
  </si>
  <si>
    <t xml:space="preserve">VIBRATORY SCREEN </t>
  </si>
  <si>
    <t>FABRICATED STRUCTURE FOR ECS LINE</t>
  </si>
  <si>
    <t>VIBRATING SCREEN (TRIPLE DECK)</t>
  </si>
  <si>
    <t>NIBBLER HYDRAULIC M/C</t>
  </si>
  <si>
    <t>TRIPLE DECK VIBRO SCREEN ( 1200MM X 450 MM) 50/20/12</t>
  </si>
  <si>
    <t>PERMANENT MAGNETIC DRUM ( FOR DROSS PROCESSING ) WITH VIBRO FEEDER WITH HOPPER</t>
  </si>
  <si>
    <t>VIBRATING SCREEN (DOUBLE DECK)</t>
  </si>
  <si>
    <t>Ball Mill</t>
  </si>
  <si>
    <t>VIBRATING SCREEN</t>
  </si>
  <si>
    <t>Alum alloy ingos casting M/c (Caster no 3)</t>
  </si>
  <si>
    <t>Fully Automatic Continous Bailing press</t>
  </si>
  <si>
    <t>Fan pedestal &amp; fan wall mounted</t>
  </si>
  <si>
    <t>S-Type inclined  Metalic belt Conveyor</t>
  </si>
  <si>
    <t>Jib crane 2T with hoist, panel &amp; hook</t>
  </si>
  <si>
    <t>Ball mill drum</t>
  </si>
  <si>
    <t>Pluverizer m/c+Rotory  sieve</t>
  </si>
  <si>
    <t>Conveyor flat belt slider</t>
  </si>
  <si>
    <t>Ball mill MS Fabricate</t>
  </si>
  <si>
    <t>Magnatic Drum</t>
  </si>
  <si>
    <t>S-Type inclined  Metalic belt Conveyor(Devcon Systems &amp; Projects (P) Ltd.)</t>
  </si>
  <si>
    <t>UPS 25.0 KVA ONLINE</t>
  </si>
  <si>
    <t>SEWAGE TREATMENT PLANT</t>
  </si>
  <si>
    <t>LAUNDER FOR FURNANCE</t>
  </si>
  <si>
    <t xml:space="preserve"> DROSS RECYCLE SYSTEM,VIBRATING FEEDING MACHINE,COOLING &amp; SREENING SYSTEM</t>
  </si>
  <si>
    <t>Hardness Tester</t>
  </si>
  <si>
    <t>Lathe Machine Type 235/2 Sr.N.106</t>
  </si>
  <si>
    <t xml:space="preserve">Air Compressor E22-8.5 std Version ELGI Make </t>
  </si>
  <si>
    <t>Schedule 3</t>
  </si>
  <si>
    <t>G R O S S  B L O C K</t>
  </si>
  <si>
    <t xml:space="preserve"> D E P R E C I A T I O N</t>
  </si>
  <si>
    <t>Net  Block</t>
  </si>
  <si>
    <t>Particular</t>
  </si>
  <si>
    <t>As on</t>
  </si>
  <si>
    <t>As at</t>
  </si>
  <si>
    <t>Upto</t>
  </si>
  <si>
    <t>For the Year</t>
  </si>
  <si>
    <t>To be charged from</t>
  </si>
  <si>
    <t>Transfer from</t>
  </si>
  <si>
    <t>Transfer to</t>
  </si>
  <si>
    <t>Tangible Fixed Asset</t>
  </si>
  <si>
    <t xml:space="preserve"> retained earning</t>
  </si>
  <si>
    <t>Land Mundkati</t>
  </si>
  <si>
    <t>Land Hodal</t>
  </si>
  <si>
    <t>Building -Factory</t>
  </si>
  <si>
    <t>Non Factory building</t>
  </si>
  <si>
    <t>Electric Installation</t>
  </si>
  <si>
    <t>Plant &amp; Machinery</t>
  </si>
  <si>
    <t>Vechile</t>
  </si>
  <si>
    <t>Furniture &amp; Fixture</t>
  </si>
  <si>
    <t>Office Equipment</t>
  </si>
  <si>
    <t xml:space="preserve">Capital Work-in Progress </t>
  </si>
  <si>
    <t>Capital Work-in Progress Building</t>
  </si>
  <si>
    <t>Capital Work-in Progress Computer</t>
  </si>
  <si>
    <t>Capital Work-in Progress Plant &amp; Machinery</t>
  </si>
  <si>
    <t>Capital Work-in Progress Furniture &amp; Fixture</t>
  </si>
  <si>
    <t>Intangible Fixed Asset</t>
  </si>
  <si>
    <t>Addition 2016-17</t>
  </si>
  <si>
    <t xml:space="preserve">Air Conditionar Window 1.5 Ton </t>
  </si>
  <si>
    <t xml:space="preserve">DVR-32 Channel </t>
  </si>
  <si>
    <t>Blower High Pressure 5600CM</t>
  </si>
  <si>
    <t>Porosity Testing M/C Gasket</t>
  </si>
  <si>
    <t>Trollies - No. of PCS -25</t>
  </si>
  <si>
    <t>Addition 2016-2017</t>
  </si>
  <si>
    <t xml:space="preserve">Scanner of Panaboard UB5335 </t>
  </si>
  <si>
    <t>Addition 2017-18</t>
  </si>
  <si>
    <t>TABLE SS WITH FOLDING STOOL</t>
  </si>
  <si>
    <t xml:space="preserve">Laptop Computer </t>
  </si>
  <si>
    <t>PRINTER HP LASERJET-1136 MCF</t>
  </si>
  <si>
    <t>AIR CONDITIONER 2T SPLIT TYPE</t>
  </si>
  <si>
    <t xml:space="preserve">Stablizer 05KVA 3Steps </t>
  </si>
  <si>
    <t xml:space="preserve">Fire Hydrant System </t>
  </si>
  <si>
    <t>HYDRAULIC SHEARING MACHINE (ALLEGATER)</t>
  </si>
  <si>
    <t>GRASS CUTTING M/C MOTORIZED 16"</t>
  </si>
  <si>
    <t>DATE</t>
  </si>
  <si>
    <t>AMOUNT</t>
  </si>
  <si>
    <t>Addition 2018-19</t>
  </si>
  <si>
    <t>Steel Rack 4 Nos</t>
  </si>
  <si>
    <t>Transfer (Received)</t>
  </si>
  <si>
    <t>Transfer (Sent)</t>
  </si>
  <si>
    <t>Fire Alarm System</t>
  </si>
  <si>
    <t xml:space="preserve">  -Standalone Fire Suppression system Map 5Kg SP Red 1 Nos</t>
  </si>
  <si>
    <t xml:space="preserve">  -Fire Ext Metal SPM Tec-4kg MS SP Red    2 Nos</t>
  </si>
  <si>
    <t xml:space="preserve">  -Standalone Fire Suppression system Map 5Kg SP Red  1 Nos</t>
  </si>
  <si>
    <t xml:space="preserve">  -Smoke Detectore Model-SD Wireless  15 Nos</t>
  </si>
  <si>
    <t xml:space="preserve">  -Hooter For Fire Alaram 4 Nos.</t>
  </si>
  <si>
    <t>ERP V 8.0 (License Cost)</t>
  </si>
  <si>
    <t>Furniture &amp; Fixture As per BOQ</t>
  </si>
  <si>
    <t xml:space="preserve">Transfer/ Received from </t>
  </si>
  <si>
    <t>Addition 2019-20</t>
  </si>
  <si>
    <t>WDV as on   31-3-2021</t>
  </si>
  <si>
    <t xml:space="preserve">Transfer to </t>
  </si>
  <si>
    <t>Addition 2020-21</t>
  </si>
  <si>
    <t xml:space="preserve">Sl. No.:20-21/FBD/03/1710.2020 TRANSFER FROM HODAL UNIT </t>
  </si>
  <si>
    <t xml:space="preserve">Sl. No.:20-21/FBD/04/2410.2020 TRANSFER FROM HODAL UNIT </t>
  </si>
  <si>
    <t>Forklift no 2 with fork extension with draop drum box</t>
  </si>
  <si>
    <t>PRINTER HP MODEL NO.M202dw SR.NO.-CNKNN8W1T4 (PPC Office) 1 Nos</t>
  </si>
  <si>
    <t>PRINTER HP MODEL NO.M1005 SR.NO.-VNC4L51886  (Main Office) 1 Nos.</t>
  </si>
  <si>
    <t>Maruti OMNI HR38R 7030 (Ambulance)</t>
  </si>
  <si>
    <t>Location</t>
  </si>
  <si>
    <t>Shed C</t>
  </si>
  <si>
    <t>Bailing Press No.-1</t>
  </si>
  <si>
    <t>S-Type Metalic Conveyor-I (ECS-1)</t>
  </si>
  <si>
    <t xml:space="preserve">Permanent Magnetic Stirrer </t>
  </si>
  <si>
    <t>(Furnace HA &amp; HB Middle between both Furnance)</t>
  </si>
  <si>
    <t>Shed A</t>
  </si>
  <si>
    <t>Dispetch Area</t>
  </si>
  <si>
    <t>Shed B</t>
  </si>
  <si>
    <t>Kuthali Area oppsite Canteen</t>
  </si>
  <si>
    <t>New DG Room Set</t>
  </si>
  <si>
    <t>Maint. Shed</t>
  </si>
  <si>
    <t>Forklift no 1 (3 Ton)</t>
  </si>
  <si>
    <t>QC Deptt.</t>
  </si>
  <si>
    <t>Polishing Machine 1</t>
  </si>
  <si>
    <t>Old QC Room</t>
  </si>
  <si>
    <t>POROSITY TESTING M/C GASTEK-700 (HYDROGEN GAS) (Vaccuam M/c)</t>
  </si>
  <si>
    <t>Near Gents Toilet East</t>
  </si>
  <si>
    <t>Near Gents Toiesalet East</t>
  </si>
  <si>
    <t>DG Room</t>
  </si>
  <si>
    <t>Near Cooling Tower</t>
  </si>
  <si>
    <t>Near Dross Area</t>
  </si>
  <si>
    <t>Near APCM Opp. Gents Toilet)</t>
  </si>
  <si>
    <t>Near HR Office</t>
  </si>
  <si>
    <t>Alloys Shed A</t>
  </si>
  <si>
    <t>PCC Shed A</t>
  </si>
  <si>
    <t>Old Damage in Canteen</t>
  </si>
  <si>
    <t>Welding set 2 PH  1 St</t>
  </si>
  <si>
    <t>MA Shed A</t>
  </si>
  <si>
    <t>MB Shed A</t>
  </si>
  <si>
    <t>Near Fire Hydreants (East North Corner of Placed)</t>
  </si>
  <si>
    <t>Drop Down Dump Box (28 Nos.)</t>
  </si>
  <si>
    <t>Dross Section</t>
  </si>
  <si>
    <t>Dross Trolley (4 Nos.)</t>
  </si>
  <si>
    <t>Launders for Saw Moulds (3 Nos.)</t>
  </si>
  <si>
    <t>Sorted Scrap  Bins (Roura) 12 Nos.</t>
  </si>
  <si>
    <t>Scrap Yard B</t>
  </si>
  <si>
    <t>DG Room Area Corner</t>
  </si>
  <si>
    <t>Near Dispetch Area</t>
  </si>
  <si>
    <t>New HR Deptt.</t>
  </si>
  <si>
    <t>Near Chimany No.1</t>
  </si>
  <si>
    <t xml:space="preserve">Hand pick table no.2, 3 &amp; 4 </t>
  </si>
  <si>
    <t xml:space="preserve">Mobile spectro max (Movable) S No.4K0065 instrumrnts No.112355 </t>
  </si>
  <si>
    <t>QC Room</t>
  </si>
  <si>
    <t>Pipe line work (Fire Inside Factory Wall)</t>
  </si>
  <si>
    <t>Dross Area</t>
  </si>
  <si>
    <t>VIBRATING SCREEN (TRIPLE DECK) No.6</t>
  </si>
  <si>
    <t>VIBRATING SCREEN (TRIPLE DECK) No.2</t>
  </si>
  <si>
    <t>TRIPLE DECK VIBRO SCREEN ( 1200MM X 450 MM) 8/4/2 No.1</t>
  </si>
  <si>
    <t>CONVEYOR WITH VIBRATOR SCREEN TRIPLE DESK No.3</t>
  </si>
  <si>
    <t>CONVEYOR WITH VIBRATOR SCREEN TRIPLE DESK  No.4</t>
  </si>
  <si>
    <t>Shed B Yard</t>
  </si>
  <si>
    <t>ROTORY FURNACE 5 TON &amp; 3 TON  -2 Nos (Not in use)</t>
  </si>
  <si>
    <t>Hand pick Conveyer No.5 (Attached with Conveyer No.6)</t>
  </si>
  <si>
    <t>Hand pick Conveyer No.6</t>
  </si>
  <si>
    <t>Hand pick Conveyer N o. 7</t>
  </si>
  <si>
    <t>Hand pick Conveyer No.2</t>
  </si>
  <si>
    <t>with Conveyer</t>
  </si>
  <si>
    <t xml:space="preserve"> Shed B</t>
  </si>
  <si>
    <t>Vibrating screen No.1</t>
  </si>
  <si>
    <t>Dross area</t>
  </si>
  <si>
    <t>Hydraulic shearing M/c (Aligater)</t>
  </si>
  <si>
    <t>Yard Near Store</t>
  </si>
  <si>
    <t>Vibrating screen (Triple deck) No.2</t>
  </si>
  <si>
    <t>Maint Office</t>
  </si>
  <si>
    <t>Near Ladies Toilets</t>
  </si>
  <si>
    <t>Molten Metal Tansfer Ladle oz</t>
  </si>
  <si>
    <t>Despetch Deptt.</t>
  </si>
  <si>
    <t>Garden of Plant</t>
  </si>
  <si>
    <t>Garden Main Gate</t>
  </si>
  <si>
    <t xml:space="preserve"> Shed A</t>
  </si>
  <si>
    <t>Duct Support Structure for Rotary Furnace RB Furnance</t>
  </si>
  <si>
    <t>Spectormeter spectomax CCD direct reading with accesssories (LAB MAX CCD LMX3 117424102)</t>
  </si>
  <si>
    <t>Not usable</t>
  </si>
  <si>
    <t xml:space="preserve">Welding set 2 PH </t>
  </si>
  <si>
    <t>10T Furnace Filter Box Holding Furnance (HA,HB,MA &amp; MB)</t>
  </si>
  <si>
    <t>Near Furnace</t>
  </si>
  <si>
    <t>BAILING M/C (TRIPLE COMPRESSION)</t>
  </si>
  <si>
    <t xml:space="preserve">FORKLIFT CAP 3 TON </t>
  </si>
  <si>
    <t>Floor Area</t>
  </si>
  <si>
    <t>MELTING ROTARY FURNANCE 3 MT</t>
  </si>
  <si>
    <t>i) Furnace A 5 Ton (From Faridabad Unit)</t>
  </si>
  <si>
    <t>FORK LIFT CAP-3 TON (FORK LIFT NO.11 MODAL NO.DVX30FS36HV MFG DT.17.12.2012) (From FBD Unit)</t>
  </si>
  <si>
    <t>FORK LIFT CAP-3 TON (FORK LIFT NO.12 MODAL NO.DVX30FS36HV MFG  2013) (From FBD Unit)</t>
  </si>
  <si>
    <t>SPECTRO ANALITICAL WITH ONLINE UPS 3KVA MAKE BY AMTEK INSTRUMENTS (From Faridabad Unit) MAX LMXM5M</t>
  </si>
  <si>
    <t>TRACTOR MODEL-ARJUN 605 (From Faridabad Unit)</t>
  </si>
  <si>
    <t>Sow Mould Bins 2 nos</t>
  </si>
  <si>
    <t>Near Caster</t>
  </si>
  <si>
    <t>Regenrative burners (HA,HB,MA &amp; MB)</t>
  </si>
  <si>
    <t>Eddy Current Separator (ECS)</t>
  </si>
  <si>
    <t>GRAND TOTAL</t>
  </si>
  <si>
    <t>Penal Room</t>
  </si>
  <si>
    <t>Near Maint Area</t>
  </si>
  <si>
    <t>Remarks</t>
  </si>
  <si>
    <t xml:space="preserve">Sale Discard </t>
  </si>
  <si>
    <t>on sold /Adj. assets</t>
  </si>
  <si>
    <t>Discard for Sale</t>
  </si>
  <si>
    <t>Depreciation on Discard /sold assets</t>
  </si>
  <si>
    <t xml:space="preserve"> TOTAL</t>
  </si>
  <si>
    <t>Sale for Discard Note</t>
  </si>
  <si>
    <t>Door Frame Metal Detector (6 Zone) with Installation Charges</t>
  </si>
  <si>
    <t>Depriciation Transfer From</t>
  </si>
  <si>
    <t>Fixed Assets as on 31.03.2022</t>
  </si>
  <si>
    <t>WDV as on   1-4-2021</t>
  </si>
  <si>
    <t>Closing Value as on 31/3/2022</t>
  </si>
  <si>
    <t>Opening value as on 1/4/2021</t>
  </si>
  <si>
    <t>WDV as on 1-4-2021</t>
  </si>
  <si>
    <t>Addition 2021-22</t>
  </si>
  <si>
    <t>Portable Contamination Monitor Battry Opretor</t>
  </si>
  <si>
    <t xml:space="preserve">Depreciation Transfer to </t>
  </si>
  <si>
    <t>Cooler Big 1 Nos.and Cooler Small 1 Nos.(=6000+3500)</t>
  </si>
  <si>
    <t>Cooler Big 1 Nos.(=5700)</t>
  </si>
  <si>
    <t>Check ( as per detail)</t>
  </si>
  <si>
    <t>Diff</t>
  </si>
  <si>
    <t>O/B</t>
  </si>
  <si>
    <t>Up to</t>
  </si>
  <si>
    <t>WDV as on   28-2-2022</t>
  </si>
  <si>
    <t>Closing Value as on 28/2/2022</t>
  </si>
  <si>
    <t>DSN 
Solution</t>
  </si>
  <si>
    <t>WDV as on   31-3-2022</t>
  </si>
  <si>
    <r>
      <t xml:space="preserve">Dell Desktop Optipled 3080 MT(I3-4GB-1TB-DOS/3GB/1TB/No odd/Dos/3Yrs send from </t>
    </r>
    <r>
      <rPr>
        <b/>
        <sz val="10"/>
        <rFont val="Cambria"/>
        <family val="1"/>
        <scheme val="major"/>
      </rPr>
      <t>FBD to Hodal ) 02 Nos
(Note:  Challan no. GP21-22/1/182)</t>
    </r>
  </si>
  <si>
    <r>
      <t xml:space="preserve">Dell Desktop Optipled 3080 MT(I3-4GB-1TB-DOS/3GB/1TB/No odd/Dos/3Yrs send from </t>
    </r>
    <r>
      <rPr>
        <b/>
        <sz val="10"/>
        <rFont val="Cambria"/>
        <family val="1"/>
        <scheme val="major"/>
      </rPr>
      <t xml:space="preserve">FBD to Hodal ) 01 Nos
(Note:  Challan no. GP21-22/1/170 ) </t>
    </r>
  </si>
  <si>
    <t>Monitor TFT 18.5"  (02 Nos Transfer from Faridabad to Hodal Challan no. GP21-22/1/209 )</t>
  </si>
  <si>
    <t>Netcom</t>
  </si>
  <si>
    <r>
      <t xml:space="preserve">Dell Desktop Optipled 3080 MT(I3-4GB-1TB-DOS/3GB/1TB/No odd/Dos/3Yrs send from </t>
    </r>
    <r>
      <rPr>
        <b/>
        <sz val="10"/>
        <rFont val="Cambria"/>
        <family val="1"/>
        <scheme val="major"/>
      </rPr>
      <t xml:space="preserve">FBD to Hodal ) 01 Nos
(Note:  Challan no. GP21-22/1/18 8) </t>
    </r>
  </si>
  <si>
    <t>Previous Year (PPE)</t>
  </si>
  <si>
    <t>Previous Year (WIP)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</si>
</sst>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0_ "/>
    <numFmt numFmtId="167" formatCode="&quot;&quot;0"/>
    <numFmt numFmtId="168" formatCode="[$-409]dd\-mmm\-yy;@"/>
    <numFmt numFmtId="169" formatCode="d/mmm/yyyy"/>
    <numFmt numFmtId="170" formatCode="0.00_);[Red]\(0.00\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</font>
    <font>
      <b/>
      <sz val="11"/>
      <name val="Cambria"/>
      <family val="1"/>
    </font>
    <font>
      <b/>
      <u/>
      <sz val="10"/>
      <name val="Cambria"/>
      <family val="1"/>
    </font>
    <font>
      <sz val="10"/>
      <color indexed="14"/>
      <name val="Cambria"/>
      <family val="1"/>
    </font>
    <font>
      <sz val="11"/>
      <color indexed="8"/>
      <name val="Calibri"/>
      <family val="2"/>
    </font>
    <font>
      <sz val="10"/>
      <name val="Cambria"/>
      <family val="1"/>
      <scheme val="major"/>
    </font>
    <font>
      <b/>
      <u/>
      <sz val="10"/>
      <color indexed="10"/>
      <name val="Cambri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3">
    <xf numFmtId="0" fontId="0" fillId="0" borderId="0" xfId="0"/>
    <xf numFmtId="0" fontId="2" fillId="0" borderId="0" xfId="1" applyFont="1" applyBorder="1"/>
    <xf numFmtId="164" fontId="4" fillId="0" borderId="0" xfId="2" applyNumberFormat="1" applyFont="1" applyFill="1"/>
    <xf numFmtId="0" fontId="5" fillId="0" borderId="0" xfId="1" applyFont="1" applyBorder="1"/>
    <xf numFmtId="15" fontId="2" fillId="0" borderId="0" xfId="1" applyNumberFormat="1" applyFont="1" applyBorder="1"/>
    <xf numFmtId="2" fontId="2" fillId="0" borderId="0" xfId="1" applyNumberFormat="1" applyFont="1" applyBorder="1"/>
    <xf numFmtId="164" fontId="2" fillId="0" borderId="0" xfId="2" applyNumberFormat="1" applyFont="1" applyBorder="1"/>
    <xf numFmtId="0" fontId="2" fillId="0" borderId="1" xfId="1" applyFont="1" applyBorder="1"/>
    <xf numFmtId="0" fontId="2" fillId="0" borderId="2" xfId="1" applyFont="1" applyFill="1" applyBorder="1"/>
    <xf numFmtId="14" fontId="2" fillId="0" borderId="2" xfId="1" applyNumberFormat="1" applyFont="1" applyFill="1" applyBorder="1"/>
    <xf numFmtId="2" fontId="2" fillId="0" borderId="2" xfId="1" applyNumberFormat="1" applyFont="1" applyFill="1" applyBorder="1"/>
    <xf numFmtId="0" fontId="2" fillId="0" borderId="0" xfId="1" applyFont="1"/>
    <xf numFmtId="0" fontId="2" fillId="0" borderId="0" xfId="1" applyFont="1" applyFill="1" applyBorder="1"/>
    <xf numFmtId="164" fontId="2" fillId="0" borderId="0" xfId="2" applyNumberFormat="1" applyFont="1" applyFill="1" applyBorder="1" applyAlignment="1">
      <alignment horizontal="center"/>
    </xf>
    <xf numFmtId="15" fontId="5" fillId="0" borderId="0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vertical="center"/>
    </xf>
    <xf numFmtId="0" fontId="2" fillId="2" borderId="9" xfId="1" applyFont="1" applyFill="1" applyBorder="1"/>
    <xf numFmtId="15" fontId="2" fillId="2" borderId="9" xfId="1" applyNumberFormat="1" applyFont="1" applyFill="1" applyBorder="1"/>
    <xf numFmtId="0" fontId="2" fillId="0" borderId="9" xfId="1" applyFont="1" applyFill="1" applyBorder="1" applyAlignment="1">
      <alignment horizontal="center" wrapText="1"/>
    </xf>
    <xf numFmtId="164" fontId="2" fillId="0" borderId="9" xfId="2" applyNumberFormat="1" applyFont="1" applyFill="1" applyBorder="1"/>
    <xf numFmtId="0" fontId="2" fillId="2" borderId="1" xfId="1" applyFont="1" applyFill="1" applyBorder="1"/>
    <xf numFmtId="164" fontId="5" fillId="2" borderId="9" xfId="3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horizontal="center" vertical="center" wrapText="1"/>
    </xf>
    <xf numFmtId="10" fontId="5" fillId="2" borderId="9" xfId="4" applyNumberFormat="1" applyFont="1" applyFill="1" applyBorder="1" applyAlignment="1">
      <alignment horizontal="center" vertical="center" wrapText="1"/>
    </xf>
    <xf numFmtId="15" fontId="5" fillId="2" borderId="9" xfId="1" applyNumberFormat="1" applyFont="1" applyFill="1" applyBorder="1" applyAlignment="1">
      <alignment horizontal="center" vertical="center" wrapText="1"/>
    </xf>
    <xf numFmtId="164" fontId="2" fillId="2" borderId="9" xfId="2" applyNumberFormat="1" applyFont="1" applyFill="1" applyBorder="1"/>
    <xf numFmtId="2" fontId="2" fillId="2" borderId="9" xfId="1" applyNumberFormat="1" applyFont="1" applyFill="1" applyBorder="1"/>
    <xf numFmtId="164" fontId="2" fillId="2" borderId="9" xfId="3" applyNumberFormat="1" applyFont="1" applyFill="1" applyBorder="1"/>
    <xf numFmtId="164" fontId="5" fillId="2" borderId="9" xfId="3" applyNumberFormat="1" applyFont="1" applyFill="1" applyBorder="1" applyAlignment="1">
      <alignment horizontal="center"/>
    </xf>
    <xf numFmtId="2" fontId="5" fillId="2" borderId="9" xfId="3" applyNumberFormat="1" applyFont="1" applyFill="1" applyBorder="1" applyAlignment="1">
      <alignment horizontal="center"/>
    </xf>
    <xf numFmtId="164" fontId="5" fillId="2" borderId="9" xfId="2" applyNumberFormat="1" applyFont="1" applyFill="1" applyBorder="1" applyAlignment="1">
      <alignment horizontal="center"/>
    </xf>
    <xf numFmtId="2" fontId="5" fillId="2" borderId="10" xfId="3" applyNumberFormat="1" applyFont="1" applyFill="1" applyBorder="1" applyAlignment="1">
      <alignment horizontal="center"/>
    </xf>
    <xf numFmtId="164" fontId="2" fillId="0" borderId="9" xfId="1" applyNumberFormat="1" applyFont="1" applyFill="1" applyBorder="1"/>
    <xf numFmtId="0" fontId="2" fillId="0" borderId="9" xfId="1" applyNumberFormat="1" applyFont="1" applyFill="1" applyBorder="1" applyAlignment="1">
      <alignment horizontal="center"/>
    </xf>
    <xf numFmtId="1" fontId="2" fillId="0" borderId="9" xfId="1" applyNumberFormat="1" applyFont="1" applyFill="1" applyBorder="1" applyAlignment="1">
      <alignment horizontal="center"/>
    </xf>
    <xf numFmtId="43" fontId="2" fillId="0" borderId="9" xfId="2" applyFont="1" applyFill="1" applyBorder="1"/>
    <xf numFmtId="2" fontId="2" fillId="0" borderId="9" xfId="1" applyNumberFormat="1" applyFont="1" applyFill="1" applyBorder="1"/>
    <xf numFmtId="0" fontId="7" fillId="0" borderId="9" xfId="1" applyFont="1" applyBorder="1"/>
    <xf numFmtId="164" fontId="2" fillId="0" borderId="9" xfId="1" applyNumberFormat="1" applyFont="1" applyBorder="1"/>
    <xf numFmtId="15" fontId="2" fillId="0" borderId="9" xfId="1" applyNumberFormat="1" applyFont="1" applyFill="1" applyBorder="1"/>
    <xf numFmtId="0" fontId="2" fillId="0" borderId="9" xfId="1" applyFont="1" applyBorder="1"/>
    <xf numFmtId="1" fontId="2" fillId="0" borderId="9" xfId="1" applyNumberFormat="1" applyFont="1" applyFill="1" applyBorder="1"/>
    <xf numFmtId="0" fontId="2" fillId="0" borderId="9" xfId="1" applyFont="1" applyFill="1" applyBorder="1"/>
    <xf numFmtId="164" fontId="5" fillId="0" borderId="9" xfId="2" applyNumberFormat="1" applyFont="1" applyFill="1" applyBorder="1"/>
    <xf numFmtId="164" fontId="5" fillId="0" borderId="9" xfId="1" applyNumberFormat="1" applyFont="1" applyFill="1" applyBorder="1"/>
    <xf numFmtId="2" fontId="5" fillId="0" borderId="9" xfId="1" applyNumberFormat="1" applyFont="1" applyFill="1" applyBorder="1"/>
    <xf numFmtId="1" fontId="5" fillId="0" borderId="9" xfId="1" applyNumberFormat="1" applyFont="1" applyFill="1" applyBorder="1"/>
    <xf numFmtId="43" fontId="5" fillId="0" borderId="9" xfId="2" applyFont="1" applyFill="1" applyBorder="1"/>
    <xf numFmtId="0" fontId="2" fillId="3" borderId="9" xfId="1" applyFont="1" applyFill="1" applyBorder="1"/>
    <xf numFmtId="164" fontId="5" fillId="3" borderId="9" xfId="2" applyNumberFormat="1" applyFont="1" applyFill="1" applyBorder="1"/>
    <xf numFmtId="0" fontId="2" fillId="0" borderId="0" xfId="1" applyFont="1" applyFill="1"/>
    <xf numFmtId="164" fontId="2" fillId="0" borderId="0" xfId="2" applyNumberFormat="1" applyFont="1" applyFill="1" applyBorder="1"/>
    <xf numFmtId="164" fontId="2" fillId="0" borderId="0" xfId="1" applyNumberFormat="1" applyFont="1" applyFill="1" applyBorder="1"/>
    <xf numFmtId="15" fontId="2" fillId="0" borderId="0" xfId="1" applyNumberFormat="1" applyFont="1" applyFill="1" applyBorder="1"/>
    <xf numFmtId="2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43" fontId="2" fillId="0" borderId="0" xfId="2" applyFont="1" applyFill="1" applyBorder="1"/>
    <xf numFmtId="0" fontId="5" fillId="0" borderId="0" xfId="1" applyFont="1" applyFill="1" applyBorder="1"/>
    <xf numFmtId="165" fontId="2" fillId="0" borderId="9" xfId="2" applyNumberFormat="1" applyFont="1" applyBorder="1"/>
    <xf numFmtId="164" fontId="2" fillId="0" borderId="9" xfId="2" applyNumberFormat="1" applyFont="1" applyBorder="1"/>
    <xf numFmtId="0" fontId="5" fillId="2" borderId="9" xfId="1" applyFont="1" applyFill="1" applyBorder="1" applyAlignment="1">
      <alignment horizontal="left" vertical="center"/>
    </xf>
    <xf numFmtId="164" fontId="2" fillId="0" borderId="9" xfId="2" applyNumberFormat="1" applyFont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7" fillId="0" borderId="9" xfId="1" applyFont="1" applyFill="1" applyBorder="1"/>
    <xf numFmtId="164" fontId="2" fillId="0" borderId="9" xfId="2" applyNumberFormat="1" applyFont="1" applyFill="1" applyBorder="1" applyAlignment="1"/>
    <xf numFmtId="0" fontId="5" fillId="0" borderId="9" xfId="1" applyFont="1" applyFill="1" applyBorder="1"/>
    <xf numFmtId="164" fontId="2" fillId="0" borderId="9" xfId="2" applyNumberFormat="1" applyFont="1" applyFill="1" applyBorder="1" applyAlignment="1">
      <alignment horizontal="right"/>
    </xf>
    <xf numFmtId="2" fontId="2" fillId="0" borderId="9" xfId="1" applyNumberFormat="1" applyFont="1" applyFill="1" applyBorder="1" applyAlignment="1">
      <alignment horizontal="center"/>
    </xf>
    <xf numFmtId="0" fontId="5" fillId="0" borderId="9" xfId="1" applyFont="1" applyBorder="1"/>
    <xf numFmtId="43" fontId="2" fillId="0" borderId="9" xfId="2" applyNumberFormat="1" applyFont="1" applyFill="1" applyBorder="1"/>
    <xf numFmtId="164" fontId="8" fillId="0" borderId="9" xfId="2" applyNumberFormat="1" applyFont="1" applyFill="1" applyBorder="1"/>
    <xf numFmtId="0" fontId="5" fillId="0" borderId="9" xfId="1" applyFont="1" applyBorder="1" applyAlignment="1">
      <alignment horizontal="right"/>
    </xf>
    <xf numFmtId="0" fontId="11" fillId="0" borderId="9" xfId="1" applyFont="1" applyBorder="1"/>
    <xf numFmtId="1" fontId="2" fillId="0" borderId="9" xfId="1" applyNumberFormat="1" applyFont="1" applyFill="1" applyBorder="1" applyAlignment="1">
      <alignment horizontal="right"/>
    </xf>
    <xf numFmtId="0" fontId="2" fillId="2" borderId="9" xfId="1" applyFont="1" applyFill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164" fontId="5" fillId="2" borderId="9" xfId="2" applyNumberFormat="1" applyFont="1" applyFill="1" applyBorder="1"/>
    <xf numFmtId="2" fontId="5" fillId="2" borderId="9" xfId="1" applyNumberFormat="1" applyFont="1" applyFill="1" applyBorder="1"/>
    <xf numFmtId="1" fontId="5" fillId="2" borderId="9" xfId="2" applyNumberFormat="1" applyFont="1" applyFill="1" applyBorder="1"/>
    <xf numFmtId="164" fontId="2" fillId="0" borderId="9" xfId="2" quotePrefix="1" applyNumberFormat="1" applyFont="1" applyFill="1" applyBorder="1"/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center" wrapText="1"/>
    </xf>
    <xf numFmtId="0" fontId="5" fillId="0" borderId="9" xfId="1" applyFont="1" applyFill="1" applyBorder="1" applyAlignment="1">
      <alignment horizontal="center"/>
    </xf>
    <xf numFmtId="2" fontId="5" fillId="0" borderId="0" xfId="1" applyNumberFormat="1" applyFont="1" applyFill="1" applyBorder="1"/>
    <xf numFmtId="1" fontId="2" fillId="0" borderId="0" xfId="1" applyNumberFormat="1" applyFont="1" applyFill="1" applyBorder="1"/>
    <xf numFmtId="43" fontId="2" fillId="0" borderId="0" xfId="2" applyFont="1" applyFill="1" applyBorder="1" applyAlignment="1">
      <alignment horizontal="right"/>
    </xf>
    <xf numFmtId="15" fontId="5" fillId="0" borderId="9" xfId="1" applyNumberFormat="1" applyFont="1" applyFill="1" applyBorder="1"/>
    <xf numFmtId="43" fontId="5" fillId="0" borderId="9" xfId="2" applyFont="1" applyFill="1" applyBorder="1" applyAlignment="1">
      <alignment horizontal="right"/>
    </xf>
    <xf numFmtId="43" fontId="2" fillId="0" borderId="9" xfId="2" applyFont="1" applyFill="1" applyBorder="1" applyAlignment="1">
      <alignment horizontal="right"/>
    </xf>
    <xf numFmtId="43" fontId="5" fillId="0" borderId="9" xfId="2" applyFont="1" applyFill="1" applyBorder="1" applyAlignment="1">
      <alignment horizontal="left"/>
    </xf>
    <xf numFmtId="43" fontId="5" fillId="2" borderId="9" xfId="2" applyFont="1" applyFill="1" applyBorder="1"/>
    <xf numFmtId="15" fontId="5" fillId="2" borderId="9" xfId="1" applyNumberFormat="1" applyFont="1" applyFill="1" applyBorder="1"/>
    <xf numFmtId="0" fontId="5" fillId="2" borderId="9" xfId="1" applyFont="1" applyFill="1" applyBorder="1"/>
    <xf numFmtId="43" fontId="5" fillId="0" borderId="9" xfId="2" applyFont="1" applyFill="1" applyBorder="1" applyAlignment="1">
      <alignment horizontal="center"/>
    </xf>
    <xf numFmtId="43" fontId="2" fillId="0" borderId="9" xfId="2" applyFont="1" applyFill="1" applyBorder="1" applyAlignment="1">
      <alignment horizontal="center"/>
    </xf>
    <xf numFmtId="43" fontId="2" fillId="2" borderId="9" xfId="2" applyFont="1" applyFill="1" applyBorder="1"/>
    <xf numFmtId="0" fontId="2" fillId="0" borderId="9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right"/>
    </xf>
    <xf numFmtId="0" fontId="2" fillId="0" borderId="9" xfId="1" applyFont="1" applyBorder="1" applyAlignment="1">
      <alignment wrapText="1"/>
    </xf>
    <xf numFmtId="0" fontId="2" fillId="5" borderId="0" xfId="1" applyFont="1" applyFill="1" applyBorder="1"/>
    <xf numFmtId="0" fontId="2" fillId="0" borderId="1" xfId="1" applyFont="1" applyFill="1" applyBorder="1"/>
    <xf numFmtId="0" fontId="5" fillId="0" borderId="4" xfId="1" applyFont="1" applyFill="1" applyBorder="1"/>
    <xf numFmtId="0" fontId="5" fillId="0" borderId="6" xfId="1" applyFont="1" applyFill="1" applyBorder="1"/>
    <xf numFmtId="14" fontId="5" fillId="0" borderId="4" xfId="1" applyNumberFormat="1" applyFont="1" applyFill="1" applyBorder="1"/>
    <xf numFmtId="0" fontId="5" fillId="2" borderId="11" xfId="1" applyFont="1" applyFill="1" applyBorder="1"/>
    <xf numFmtId="15" fontId="2" fillId="0" borderId="9" xfId="1" applyNumberFormat="1" applyFont="1" applyFill="1" applyBorder="1" applyAlignment="1">
      <alignment horizontal="center"/>
    </xf>
    <xf numFmtId="43" fontId="2" fillId="0" borderId="9" xfId="1" applyNumberFormat="1" applyFont="1" applyFill="1" applyBorder="1"/>
    <xf numFmtId="0" fontId="5" fillId="2" borderId="9" xfId="1" applyFont="1" applyFill="1" applyBorder="1" applyAlignment="1"/>
    <xf numFmtId="0" fontId="5" fillId="2" borderId="9" xfId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right"/>
    </xf>
    <xf numFmtId="43" fontId="7" fillId="0" borderId="9" xfId="2" applyFont="1" applyFill="1" applyBorder="1"/>
    <xf numFmtId="164" fontId="5" fillId="0" borderId="9" xfId="2" applyNumberFormat="1" applyFont="1" applyFill="1" applyBorder="1" applyAlignment="1">
      <alignment horizontal="right"/>
    </xf>
    <xf numFmtId="164" fontId="2" fillId="3" borderId="9" xfId="1" applyNumberFormat="1" applyFont="1" applyFill="1" applyBorder="1"/>
    <xf numFmtId="164" fontId="2" fillId="0" borderId="9" xfId="2" applyNumberFormat="1" applyFont="1" applyFill="1" applyBorder="1" applyAlignment="1">
      <alignment horizontal="right" wrapText="1"/>
    </xf>
    <xf numFmtId="0" fontId="2" fillId="0" borderId="9" xfId="1" applyFont="1" applyFill="1" applyBorder="1" applyAlignment="1">
      <alignment horizontal="left" wrapText="1"/>
    </xf>
    <xf numFmtId="43" fontId="2" fillId="0" borderId="9" xfId="2" applyFont="1" applyFill="1" applyBorder="1" applyAlignment="1">
      <alignment horizontal="left" wrapText="1"/>
    </xf>
    <xf numFmtId="164" fontId="2" fillId="0" borderId="9" xfId="1" applyNumberFormat="1" applyFont="1" applyFill="1" applyBorder="1" applyAlignment="1">
      <alignment horizontal="left" wrapText="1"/>
    </xf>
    <xf numFmtId="164" fontId="7" fillId="0" borderId="9" xfId="1" applyNumberFormat="1" applyFont="1" applyFill="1" applyBorder="1"/>
    <xf numFmtId="164" fontId="2" fillId="0" borderId="9" xfId="1" applyNumberFormat="1" applyFont="1" applyFill="1" applyBorder="1" applyAlignment="1">
      <alignment horizontal="left"/>
    </xf>
    <xf numFmtId="164" fontId="5" fillId="2" borderId="9" xfId="2" applyNumberFormat="1" applyFont="1" applyFill="1" applyBorder="1" applyAlignment="1">
      <alignment horizontal="right"/>
    </xf>
    <xf numFmtId="0" fontId="5" fillId="2" borderId="0" xfId="1" applyFont="1" applyFill="1" applyBorder="1"/>
    <xf numFmtId="164" fontId="5" fillId="2" borderId="0" xfId="1" applyNumberFormat="1" applyFont="1" applyFill="1" applyBorder="1"/>
    <xf numFmtId="0" fontId="2" fillId="0" borderId="9" xfId="2" applyNumberFormat="1" applyFont="1" applyFill="1" applyBorder="1"/>
    <xf numFmtId="166" fontId="2" fillId="0" borderId="9" xfId="1" applyNumberFormat="1" applyFont="1" applyBorder="1"/>
    <xf numFmtId="14" fontId="2" fillId="0" borderId="4" xfId="1" applyNumberFormat="1" applyFont="1" applyFill="1" applyBorder="1"/>
    <xf numFmtId="0" fontId="2" fillId="0" borderId="8" xfId="1" applyFont="1" applyFill="1" applyBorder="1"/>
    <xf numFmtId="0" fontId="2" fillId="0" borderId="9" xfId="1" applyFont="1" applyFill="1" applyBorder="1" applyAlignment="1">
      <alignment horizontal="left" shrinkToFit="1"/>
    </xf>
    <xf numFmtId="0" fontId="2" fillId="0" borderId="9" xfId="1" applyFont="1" applyFill="1" applyBorder="1" applyAlignment="1">
      <alignment horizontal="left" vertical="center" wrapText="1"/>
    </xf>
    <xf numFmtId="0" fontId="2" fillId="2" borderId="0" xfId="1" applyFont="1" applyFill="1" applyBorder="1"/>
    <xf numFmtId="164" fontId="5" fillId="0" borderId="9" xfId="2" applyNumberFormat="1" applyFont="1" applyFill="1" applyBorder="1" applyAlignment="1">
      <alignment horizontal="center"/>
    </xf>
    <xf numFmtId="0" fontId="1" fillId="0" borderId="0" xfId="24" applyFont="1" applyFill="1"/>
    <xf numFmtId="164" fontId="4" fillId="0" borderId="0" xfId="25" applyNumberFormat="1" applyFont="1" applyFill="1"/>
    <xf numFmtId="43" fontId="1" fillId="0" borderId="0" xfId="25" applyFont="1" applyFill="1"/>
    <xf numFmtId="164" fontId="1" fillId="0" borderId="0" xfId="25" applyNumberFormat="1" applyFont="1" applyFill="1"/>
    <xf numFmtId="169" fontId="1" fillId="0" borderId="0" xfId="24" applyNumberFormat="1" applyFont="1" applyFill="1"/>
    <xf numFmtId="164" fontId="1" fillId="0" borderId="0" xfId="25" applyNumberFormat="1" applyFont="1" applyFill="1" applyBorder="1"/>
    <xf numFmtId="43" fontId="2" fillId="0" borderId="0" xfId="23" applyFont="1" applyBorder="1"/>
    <xf numFmtId="0" fontId="0" fillId="0" borderId="9" xfId="0" applyBorder="1"/>
    <xf numFmtId="0" fontId="0" fillId="0" borderId="9" xfId="0" applyFont="1" applyBorder="1"/>
    <xf numFmtId="0" fontId="0" fillId="0" borderId="9" xfId="0" applyFill="1" applyBorder="1"/>
    <xf numFmtId="43" fontId="2" fillId="0" borderId="9" xfId="23" applyFont="1" applyFill="1" applyBorder="1"/>
    <xf numFmtId="164" fontId="2" fillId="0" borderId="9" xfId="23" applyNumberFormat="1" applyFont="1" applyFill="1" applyBorder="1"/>
    <xf numFmtId="43" fontId="1" fillId="0" borderId="0" xfId="24" applyNumberFormat="1" applyFont="1" applyFill="1"/>
    <xf numFmtId="165" fontId="2" fillId="0" borderId="9" xfId="2" applyNumberFormat="1" applyFont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64" fontId="5" fillId="2" borderId="9" xfId="23" applyNumberFormat="1" applyFont="1" applyFill="1" applyBorder="1" applyAlignment="1">
      <alignment horizontal="center" vertical="center" wrapText="1"/>
    </xf>
    <xf numFmtId="164" fontId="5" fillId="0" borderId="0" xfId="23" applyNumberFormat="1" applyFont="1" applyBorder="1"/>
    <xf numFmtId="164" fontId="5" fillId="0" borderId="9" xfId="23" applyNumberFormat="1" applyFont="1" applyFill="1" applyBorder="1"/>
    <xf numFmtId="164" fontId="7" fillId="0" borderId="9" xfId="23" applyNumberFormat="1" applyFont="1" applyFill="1" applyBorder="1"/>
    <xf numFmtId="164" fontId="2" fillId="0" borderId="9" xfId="23" applyNumberFormat="1" applyFont="1" applyFill="1" applyBorder="1" applyAlignment="1">
      <alignment horizontal="left" wrapText="1"/>
    </xf>
    <xf numFmtId="164" fontId="5" fillId="2" borderId="9" xfId="23" applyNumberFormat="1" applyFont="1" applyFill="1" applyBorder="1"/>
    <xf numFmtId="164" fontId="5" fillId="2" borderId="0" xfId="23" applyNumberFormat="1" applyFont="1" applyFill="1" applyBorder="1"/>
    <xf numFmtId="164" fontId="5" fillId="0" borderId="0" xfId="23" applyNumberFormat="1" applyFont="1" applyFill="1" applyBorder="1"/>
    <xf numFmtId="164" fontId="2" fillId="0" borderId="0" xfId="23" applyNumberFormat="1" applyFont="1" applyFill="1" applyBorder="1"/>
    <xf numFmtId="0" fontId="5" fillId="0" borderId="0" xfId="1" applyFont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43" fontId="2" fillId="0" borderId="0" xfId="23" applyFont="1" applyFill="1" applyBorder="1"/>
    <xf numFmtId="43" fontId="2" fillId="0" borderId="4" xfId="23" applyFont="1" applyFill="1" applyBorder="1"/>
    <xf numFmtId="43" fontId="5" fillId="2" borderId="9" xfId="23" applyFont="1" applyFill="1" applyBorder="1" applyAlignment="1">
      <alignment horizontal="center" vertical="center" wrapText="1"/>
    </xf>
    <xf numFmtId="43" fontId="5" fillId="2" borderId="9" xfId="23" applyFont="1" applyFill="1" applyBorder="1"/>
    <xf numFmtId="164" fontId="2" fillId="0" borderId="4" xfId="23" applyNumberFormat="1" applyFont="1" applyFill="1" applyBorder="1"/>
    <xf numFmtId="164" fontId="2" fillId="0" borderId="9" xfId="2" applyNumberFormat="1" applyFont="1" applyFill="1" applyBorder="1" applyAlignment="1">
      <alignment horizontal="center"/>
    </xf>
    <xf numFmtId="14" fontId="2" fillId="0" borderId="4" xfId="1" applyNumberFormat="1" applyFont="1" applyFill="1" applyBorder="1" applyAlignment="1">
      <alignment horizontal="center"/>
    </xf>
    <xf numFmtId="14" fontId="2" fillId="0" borderId="9" xfId="1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center"/>
    </xf>
    <xf numFmtId="15" fontId="0" fillId="0" borderId="9" xfId="0" applyNumberFormat="1" applyBorder="1" applyAlignment="1">
      <alignment horizontal="center"/>
    </xf>
    <xf numFmtId="2" fontId="5" fillId="2" borderId="9" xfId="1" applyNumberFormat="1" applyFont="1" applyFill="1" applyBorder="1" applyAlignment="1">
      <alignment horizontal="center"/>
    </xf>
    <xf numFmtId="15" fontId="0" fillId="0" borderId="9" xfId="0" applyNumberFormat="1" applyFill="1" applyBorder="1" applyAlignment="1">
      <alignment horizontal="center"/>
    </xf>
    <xf numFmtId="164" fontId="2" fillId="0" borderId="9" xfId="23" applyNumberFormat="1" applyFont="1" applyBorder="1"/>
    <xf numFmtId="164" fontId="0" fillId="0" borderId="9" xfId="23" applyNumberFormat="1" applyFont="1" applyBorder="1"/>
    <xf numFmtId="0" fontId="0" fillId="0" borderId="11" xfId="0" applyFill="1" applyBorder="1"/>
    <xf numFmtId="164" fontId="1" fillId="0" borderId="0" xfId="24" applyNumberFormat="1" applyFont="1" applyFill="1"/>
    <xf numFmtId="164" fontId="5" fillId="2" borderId="9" xfId="3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/>
    </xf>
    <xf numFmtId="43" fontId="1" fillId="0" borderId="0" xfId="23" applyFont="1" applyFill="1"/>
    <xf numFmtId="43" fontId="5" fillId="0" borderId="9" xfId="23" applyFont="1" applyFill="1" applyBorder="1"/>
    <xf numFmtId="164" fontId="6" fillId="2" borderId="5" xfId="3" applyNumberFormat="1" applyFont="1" applyFill="1" applyBorder="1" applyAlignment="1">
      <alignment vertical="center" wrapText="1"/>
    </xf>
    <xf numFmtId="164" fontId="6" fillId="2" borderId="4" xfId="3" applyNumberFormat="1" applyFont="1" applyFill="1" applyBorder="1" applyAlignment="1">
      <alignment vertical="center" wrapText="1"/>
    </xf>
    <xf numFmtId="164" fontId="6" fillId="2" borderId="6" xfId="3" applyNumberFormat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164" fontId="5" fillId="2" borderId="5" xfId="3" applyNumberFormat="1" applyFont="1" applyFill="1" applyBorder="1" applyAlignment="1">
      <alignment vertical="center" wrapText="1"/>
    </xf>
    <xf numFmtId="164" fontId="5" fillId="2" borderId="6" xfId="3" applyNumberFormat="1" applyFont="1" applyFill="1" applyBorder="1" applyAlignment="1">
      <alignment vertical="center" wrapText="1"/>
    </xf>
    <xf numFmtId="0" fontId="17" fillId="0" borderId="9" xfId="0" applyFont="1" applyFill="1" applyBorder="1"/>
    <xf numFmtId="164" fontId="10" fillId="0" borderId="0" xfId="23" applyNumberFormat="1" applyFont="1" applyFill="1" applyBorder="1"/>
    <xf numFmtId="164" fontId="5" fillId="2" borderId="9" xfId="3" applyNumberFormat="1" applyFont="1" applyFill="1" applyBorder="1" applyAlignment="1">
      <alignment horizontal="center" vertical="center" wrapText="1"/>
    </xf>
    <xf numFmtId="164" fontId="5" fillId="2" borderId="9" xfId="2" applyNumberFormat="1" applyFont="1" applyFill="1" applyBorder="1" applyAlignment="1">
      <alignment horizontal="center"/>
    </xf>
    <xf numFmtId="164" fontId="2" fillId="7" borderId="9" xfId="23" applyNumberFormat="1" applyFont="1" applyFill="1" applyBorder="1"/>
    <xf numFmtId="0" fontId="5" fillId="0" borderId="7" xfId="1" applyFont="1" applyBorder="1" applyAlignment="1">
      <alignment horizontal="center"/>
    </xf>
    <xf numFmtId="164" fontId="2" fillId="0" borderId="9" xfId="1" applyNumberFormat="1" applyFont="1" applyFill="1" applyBorder="1" applyAlignment="1"/>
    <xf numFmtId="14" fontId="2" fillId="0" borderId="9" xfId="1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1" fillId="0" borderId="0" xfId="23" applyNumberFormat="1" applyFont="1" applyFill="1"/>
    <xf numFmtId="164" fontId="2" fillId="0" borderId="9" xfId="2" applyNumberFormat="1" applyFont="1" applyFill="1" applyBorder="1" applyAlignment="1">
      <alignment horizontal="center"/>
    </xf>
    <xf numFmtId="164" fontId="6" fillId="2" borderId="4" xfId="3" applyNumberFormat="1" applyFont="1" applyFill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/>
    </xf>
    <xf numFmtId="43" fontId="5" fillId="2" borderId="9" xfId="2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164" fontId="2" fillId="0" borderId="9" xfId="23" applyNumberFormat="1" applyFont="1" applyFill="1" applyBorder="1" applyAlignment="1">
      <alignment horizontal="center"/>
    </xf>
    <xf numFmtId="43" fontId="10" fillId="0" borderId="0" xfId="23" applyFont="1" applyFill="1" applyBorder="1"/>
    <xf numFmtId="0" fontId="2" fillId="0" borderId="9" xfId="1" applyFont="1" applyFill="1" applyBorder="1" applyAlignment="1">
      <alignment horizontal="center"/>
    </xf>
    <xf numFmtId="164" fontId="5" fillId="2" borderId="9" xfId="3" applyNumberFormat="1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43" fontId="5" fillId="3" borderId="9" xfId="23" applyFont="1" applyFill="1" applyBorder="1"/>
    <xf numFmtId="0" fontId="2" fillId="0" borderId="9" xfId="1" applyFont="1" applyFill="1" applyBorder="1" applyAlignment="1">
      <alignment horizontal="center"/>
    </xf>
    <xf numFmtId="0" fontId="0" fillId="0" borderId="9" xfId="0" applyBorder="1" applyAlignment="1">
      <alignment vertical="justify" wrapText="1"/>
    </xf>
    <xf numFmtId="164" fontId="1" fillId="0" borderId="0" xfId="23" applyNumberFormat="1" applyFont="1" applyFill="1" applyBorder="1"/>
    <xf numFmtId="164" fontId="5" fillId="2" borderId="9" xfId="3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164" fontId="4" fillId="0" borderId="0" xfId="2" applyNumberFormat="1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justify" wrapText="1"/>
    </xf>
    <xf numFmtId="0" fontId="5" fillId="2" borderId="0" xfId="1" applyFont="1" applyFill="1" applyBorder="1" applyAlignment="1">
      <alignment horizontal="center"/>
    </xf>
    <xf numFmtId="164" fontId="5" fillId="0" borderId="0" xfId="1" applyNumberFormat="1" applyFont="1" applyFill="1" applyBorder="1"/>
    <xf numFmtId="0" fontId="5" fillId="0" borderId="7" xfId="1" applyFont="1" applyFill="1" applyBorder="1"/>
    <xf numFmtId="164" fontId="5" fillId="2" borderId="9" xfId="3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15" fontId="5" fillId="0" borderId="0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164" fontId="1" fillId="0" borderId="0" xfId="23" applyNumberFormat="1" applyFont="1" applyBorder="1"/>
    <xf numFmtId="164" fontId="1" fillId="0" borderId="0" xfId="2" applyNumberFormat="1" applyFont="1" applyBorder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164" fontId="4" fillId="0" borderId="0" xfId="23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4" fontId="4" fillId="0" borderId="0" xfId="2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1" fillId="2" borderId="9" xfId="1" applyFont="1" applyFill="1" applyBorder="1"/>
    <xf numFmtId="164" fontId="4" fillId="2" borderId="9" xfId="23" applyNumberFormat="1" applyFont="1" applyFill="1" applyBorder="1" applyAlignment="1">
      <alignment horizontal="center" vertical="center" wrapText="1"/>
    </xf>
    <xf numFmtId="164" fontId="4" fillId="2" borderId="9" xfId="3" applyNumberFormat="1" applyFont="1" applyFill="1" applyBorder="1" applyAlignment="1">
      <alignment horizontal="center" vertical="center" wrapText="1"/>
    </xf>
    <xf numFmtId="0" fontId="4" fillId="2" borderId="9" xfId="1" applyNumberFormat="1" applyFont="1" applyFill="1" applyBorder="1" applyAlignment="1">
      <alignment horizontal="center" vertical="center" wrapText="1"/>
    </xf>
    <xf numFmtId="10" fontId="4" fillId="2" borderId="9" xfId="4" applyNumberFormat="1" applyFont="1" applyFill="1" applyBorder="1" applyAlignment="1">
      <alignment horizontal="center" vertical="center" wrapText="1"/>
    </xf>
    <xf numFmtId="15" fontId="4" fillId="2" borderId="9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/>
    <xf numFmtId="0" fontId="16" fillId="2" borderId="9" xfId="1" applyFont="1" applyFill="1" applyBorder="1"/>
    <xf numFmtId="0" fontId="16" fillId="2" borderId="9" xfId="1" applyFont="1" applyFill="1" applyBorder="1" applyAlignment="1">
      <alignment horizontal="center"/>
    </xf>
    <xf numFmtId="164" fontId="1" fillId="2" borderId="9" xfId="23" applyNumberFormat="1" applyFont="1" applyFill="1" applyBorder="1"/>
    <xf numFmtId="164" fontId="4" fillId="2" borderId="9" xfId="3" applyNumberFormat="1" applyFont="1" applyFill="1" applyBorder="1" applyAlignment="1">
      <alignment horizontal="center"/>
    </xf>
    <xf numFmtId="164" fontId="1" fillId="2" borderId="9" xfId="3" applyNumberFormat="1" applyFont="1" applyFill="1" applyBorder="1"/>
    <xf numFmtId="2" fontId="4" fillId="2" borderId="9" xfId="3" applyNumberFormat="1" applyFont="1" applyFill="1" applyBorder="1" applyAlignment="1">
      <alignment horizontal="center"/>
    </xf>
    <xf numFmtId="164" fontId="1" fillId="2" borderId="9" xfId="2" applyNumberFormat="1" applyFont="1" applyFill="1" applyBorder="1"/>
    <xf numFmtId="164" fontId="4" fillId="2" borderId="9" xfId="2" applyNumberFormat="1" applyFont="1" applyFill="1" applyBorder="1" applyAlignment="1">
      <alignment horizontal="center"/>
    </xf>
    <xf numFmtId="0" fontId="1" fillId="0" borderId="9" xfId="1" applyFont="1" applyBorder="1"/>
    <xf numFmtId="0" fontId="1" fillId="0" borderId="9" xfId="1" applyFont="1" applyFill="1" applyBorder="1"/>
    <xf numFmtId="0" fontId="1" fillId="0" borderId="9" xfId="1" applyFont="1" applyFill="1" applyBorder="1" applyAlignment="1">
      <alignment horizontal="center"/>
    </xf>
    <xf numFmtId="164" fontId="1" fillId="0" borderId="9" xfId="23" applyNumberFormat="1" applyFont="1" applyFill="1" applyBorder="1"/>
    <xf numFmtId="164" fontId="1" fillId="0" borderId="9" xfId="2" applyNumberFormat="1" applyFont="1" applyFill="1" applyBorder="1"/>
    <xf numFmtId="0" fontId="4" fillId="0" borderId="9" xfId="1" applyFont="1" applyBorder="1"/>
    <xf numFmtId="0" fontId="16" fillId="0" borderId="9" xfId="1" applyFont="1" applyBorder="1"/>
    <xf numFmtId="0" fontId="16" fillId="0" borderId="9" xfId="1" applyFont="1" applyBorder="1" applyAlignment="1">
      <alignment horizontal="center"/>
    </xf>
    <xf numFmtId="43" fontId="1" fillId="0" borderId="9" xfId="2" applyNumberFormat="1" applyFont="1" applyFill="1" applyBorder="1"/>
    <xf numFmtId="0" fontId="1" fillId="0" borderId="9" xfId="1" applyFont="1" applyFill="1" applyBorder="1" applyAlignment="1">
      <alignment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9" xfId="1" applyFont="1" applyBorder="1" applyAlignment="1">
      <alignment vertical="top" wrapText="1"/>
    </xf>
    <xf numFmtId="0" fontId="1" fillId="0" borderId="9" xfId="1" applyFont="1" applyBorder="1" applyAlignment="1">
      <alignment horizontal="center"/>
    </xf>
    <xf numFmtId="0" fontId="4" fillId="3" borderId="9" xfId="1" applyFont="1" applyFill="1" applyBorder="1"/>
    <xf numFmtId="0" fontId="16" fillId="3" borderId="9" xfId="1" applyFont="1" applyFill="1" applyBorder="1"/>
    <xf numFmtId="0" fontId="16" fillId="3" borderId="9" xfId="1" applyFont="1" applyFill="1" applyBorder="1" applyAlignment="1">
      <alignment horizontal="center"/>
    </xf>
    <xf numFmtId="164" fontId="4" fillId="3" borderId="9" xfId="23" applyNumberFormat="1" applyFont="1" applyFill="1" applyBorder="1"/>
    <xf numFmtId="43" fontId="1" fillId="3" borderId="9" xfId="2" applyFont="1" applyFill="1" applyBorder="1"/>
    <xf numFmtId="164" fontId="4" fillId="3" borderId="9" xfId="2" applyNumberFormat="1" applyFont="1" applyFill="1" applyBorder="1"/>
    <xf numFmtId="1" fontId="4" fillId="3" borderId="9" xfId="2" applyNumberFormat="1" applyFont="1" applyFill="1" applyBorder="1"/>
    <xf numFmtId="164" fontId="4" fillId="4" borderId="9" xfId="2" applyNumberFormat="1" applyFont="1" applyFill="1" applyBorder="1"/>
    <xf numFmtId="0" fontId="1" fillId="6" borderId="0" xfId="1" applyFont="1" applyFill="1" applyBorder="1"/>
    <xf numFmtId="0" fontId="1" fillId="6" borderId="0" xfId="1" applyFont="1" applyFill="1" applyBorder="1" applyAlignment="1">
      <alignment horizontal="center"/>
    </xf>
    <xf numFmtId="164" fontId="1" fillId="6" borderId="0" xfId="23" applyNumberFormat="1" applyFont="1" applyFill="1" applyBorder="1"/>
    <xf numFmtId="164" fontId="1" fillId="6" borderId="0" xfId="2" applyNumberFormat="1" applyFont="1" applyFill="1" applyBorder="1"/>
    <xf numFmtId="164" fontId="1" fillId="0" borderId="0" xfId="2" applyNumberFormat="1" applyFont="1" applyBorder="1" applyAlignment="1">
      <alignment horizontal="center"/>
    </xf>
    <xf numFmtId="164" fontId="1" fillId="0" borderId="9" xfId="2" applyNumberFormat="1" applyFont="1" applyFill="1" applyBorder="1" applyAlignment="1">
      <alignment horizontal="center"/>
    </xf>
    <xf numFmtId="15" fontId="1" fillId="0" borderId="9" xfId="1" applyNumberFormat="1" applyFont="1" applyFill="1" applyBorder="1" applyAlignment="1">
      <alignment horizontal="center"/>
    </xf>
    <xf numFmtId="43" fontId="1" fillId="3" borderId="9" xfId="2" applyFont="1" applyFill="1" applyBorder="1" applyAlignment="1">
      <alignment horizontal="center"/>
    </xf>
    <xf numFmtId="164" fontId="1" fillId="6" borderId="0" xfId="2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43" fontId="5" fillId="0" borderId="4" xfId="23" applyFont="1" applyFill="1" applyBorder="1"/>
    <xf numFmtId="43" fontId="5" fillId="0" borderId="0" xfId="23" applyFont="1" applyFill="1" applyBorder="1" applyAlignment="1">
      <alignment horizontal="center"/>
    </xf>
    <xf numFmtId="43" fontId="5" fillId="2" borderId="9" xfId="23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164" fontId="4" fillId="0" borderId="0" xfId="2" applyNumberFormat="1" applyFont="1" applyFill="1" applyAlignment="1">
      <alignment horizontal="center" vertical="center" wrapText="1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center" vertical="center"/>
    </xf>
    <xf numFmtId="43" fontId="2" fillId="0" borderId="0" xfId="23" applyFont="1" applyFill="1" applyBorder="1" applyAlignment="1">
      <alignment vertical="center"/>
    </xf>
    <xf numFmtId="164" fontId="2" fillId="0" borderId="0" xfId="23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164" fontId="5" fillId="2" borderId="9" xfId="2" applyNumberFormat="1" applyFont="1" applyFill="1" applyBorder="1" applyAlignment="1">
      <alignment vertical="center"/>
    </xf>
    <xf numFmtId="164" fontId="5" fillId="2" borderId="9" xfId="2" applyNumberFormat="1" applyFont="1" applyFill="1" applyBorder="1" applyAlignment="1">
      <alignment horizontal="center" vertical="center"/>
    </xf>
    <xf numFmtId="43" fontId="5" fillId="2" borderId="9" xfId="23" applyFont="1" applyFill="1" applyBorder="1" applyAlignment="1">
      <alignment vertical="center"/>
    </xf>
    <xf numFmtId="164" fontId="5" fillId="2" borderId="9" xfId="23" applyNumberFormat="1" applyFont="1" applyFill="1" applyBorder="1" applyAlignment="1">
      <alignment vertical="center"/>
    </xf>
    <xf numFmtId="14" fontId="5" fillId="2" borderId="9" xfId="23" applyNumberFormat="1" applyFont="1" applyFill="1" applyBorder="1" applyAlignment="1">
      <alignment vertical="center"/>
    </xf>
    <xf numFmtId="14" fontId="5" fillId="2" borderId="9" xfId="2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164" fontId="5" fillId="2" borderId="9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64" fontId="2" fillId="0" borderId="9" xfId="2" applyNumberFormat="1" applyFont="1" applyFill="1" applyBorder="1" applyAlignment="1">
      <alignment vertical="center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9" xfId="3" applyNumberFormat="1" applyFont="1" applyFill="1" applyBorder="1" applyAlignment="1">
      <alignment vertical="center"/>
    </xf>
    <xf numFmtId="43" fontId="2" fillId="0" borderId="9" xfId="23" applyFont="1" applyFill="1" applyBorder="1" applyAlignment="1">
      <alignment vertical="center"/>
    </xf>
    <xf numFmtId="164" fontId="2" fillId="0" borderId="9" xfId="23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/>
    </xf>
    <xf numFmtId="164" fontId="10" fillId="0" borderId="0" xfId="23" applyNumberFormat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 wrapText="1"/>
    </xf>
    <xf numFmtId="167" fontId="2" fillId="0" borderId="9" xfId="1" applyNumberFormat="1" applyFont="1" applyFill="1" applyBorder="1" applyAlignment="1">
      <alignment horizontal="center" vertical="center" wrapText="1"/>
    </xf>
    <xf numFmtId="167" fontId="2" fillId="0" borderId="9" xfId="1" applyNumberFormat="1" applyFont="1" applyFill="1" applyBorder="1" applyAlignment="1">
      <alignment horizontal="center" vertical="center" wrapText="1" shrinkToFit="1"/>
    </xf>
    <xf numFmtId="167" fontId="2" fillId="0" borderId="9" xfId="1" applyNumberFormat="1" applyFont="1" applyFill="1" applyBorder="1" applyAlignment="1">
      <alignment horizontal="left" vertical="center"/>
    </xf>
    <xf numFmtId="167" fontId="2" fillId="0" borderId="9" xfId="1" applyNumberFormat="1" applyFont="1" applyFill="1" applyBorder="1" applyAlignment="1">
      <alignment vertical="center" wrapText="1"/>
    </xf>
    <xf numFmtId="164" fontId="2" fillId="0" borderId="9" xfId="3" applyNumberFormat="1" applyFont="1" applyFill="1" applyBorder="1" applyAlignment="1">
      <alignment horizontal="right" vertical="center"/>
    </xf>
    <xf numFmtId="167" fontId="2" fillId="0" borderId="9" xfId="1" applyNumberFormat="1" applyFont="1" applyFill="1" applyBorder="1" applyAlignment="1">
      <alignment horizontal="left" vertical="center" wrapText="1"/>
    </xf>
    <xf numFmtId="168" fontId="2" fillId="0" borderId="9" xfId="1" applyNumberFormat="1" applyFont="1" applyFill="1" applyBorder="1" applyAlignment="1">
      <alignment horizontal="center"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164" fontId="2" fillId="0" borderId="9" xfId="1" applyNumberFormat="1" applyFont="1" applyFill="1" applyBorder="1" applyAlignment="1">
      <alignment vertical="center"/>
    </xf>
    <xf numFmtId="0" fontId="10" fillId="0" borderId="9" xfId="22" applyFont="1" applyFill="1" applyBorder="1" applyAlignment="1">
      <alignment horizontal="center" vertical="center" wrapText="1"/>
    </xf>
    <xf numFmtId="15" fontId="10" fillId="0" borderId="9" xfId="22" applyNumberFormat="1" applyFont="1" applyFill="1" applyBorder="1" applyAlignment="1">
      <alignment horizontal="center" vertical="center"/>
    </xf>
    <xf numFmtId="164" fontId="10" fillId="0" borderId="9" xfId="19" applyNumberFormat="1" applyFont="1" applyFill="1" applyBorder="1" applyAlignment="1">
      <alignment vertical="center"/>
    </xf>
    <xf numFmtId="43" fontId="10" fillId="0" borderId="9" xfId="19" applyFont="1" applyFill="1" applyBorder="1" applyAlignment="1">
      <alignment horizontal="left" vertical="center"/>
    </xf>
    <xf numFmtId="164" fontId="10" fillId="0" borderId="9" xfId="19" applyNumberFormat="1" applyFont="1" applyFill="1" applyBorder="1" applyAlignment="1">
      <alignment horizontal="left" vertical="center"/>
    </xf>
    <xf numFmtId="43" fontId="10" fillId="0" borderId="9" xfId="23" applyFont="1" applyFill="1" applyBorder="1" applyAlignment="1">
      <alignment vertical="center"/>
    </xf>
    <xf numFmtId="164" fontId="10" fillId="0" borderId="9" xfId="23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164" fontId="5" fillId="0" borderId="9" xfId="2" applyNumberFormat="1" applyFont="1" applyFill="1" applyBorder="1" applyAlignment="1">
      <alignment vertical="center"/>
    </xf>
    <xf numFmtId="164" fontId="5" fillId="0" borderId="9" xfId="23" applyNumberFormat="1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center" vertical="center" wrapText="1"/>
    </xf>
    <xf numFmtId="15" fontId="20" fillId="0" borderId="9" xfId="0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4" fontId="2" fillId="0" borderId="9" xfId="2" applyNumberFormat="1" applyFont="1" applyFill="1" applyBorder="1" applyAlignment="1">
      <alignment horizontal="center" vertical="center"/>
    </xf>
    <xf numFmtId="164" fontId="5" fillId="0" borderId="9" xfId="26" applyNumberFormat="1" applyFont="1" applyFill="1" applyBorder="1" applyAlignment="1">
      <alignment vertical="center"/>
    </xf>
    <xf numFmtId="164" fontId="2" fillId="0" borderId="9" xfId="26" applyNumberFormat="1" applyFont="1" applyFill="1" applyBorder="1" applyAlignment="1">
      <alignment vertical="center"/>
    </xf>
    <xf numFmtId="43" fontId="10" fillId="0" borderId="5" xfId="23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164" fontId="2" fillId="0" borderId="12" xfId="23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3" fontId="7" fillId="0" borderId="9" xfId="23" applyFont="1" applyFill="1" applyBorder="1" applyAlignment="1">
      <alignment horizontal="center" vertical="center" wrapText="1"/>
    </xf>
    <xf numFmtId="43" fontId="10" fillId="0" borderId="9" xfId="23" applyFont="1" applyFill="1" applyBorder="1" applyAlignment="1">
      <alignment horizontal="center" vertical="center" wrapText="1"/>
    </xf>
    <xf numFmtId="43" fontId="20" fillId="0" borderId="9" xfId="23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/>
    </xf>
    <xf numFmtId="164" fontId="5" fillId="2" borderId="9" xfId="3" applyNumberFormat="1" applyFont="1" applyFill="1" applyBorder="1" applyAlignment="1">
      <alignment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164" fontId="2" fillId="0" borderId="9" xfId="3" applyNumberFormat="1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left" shrinkToFit="1"/>
    </xf>
    <xf numFmtId="164" fontId="2" fillId="7" borderId="9" xfId="2" applyNumberFormat="1" applyFont="1" applyFill="1" applyBorder="1"/>
    <xf numFmtId="165" fontId="2" fillId="7" borderId="9" xfId="1" applyNumberFormat="1" applyFont="1" applyFill="1" applyBorder="1" applyAlignment="1">
      <alignment horizontal="center"/>
    </xf>
    <xf numFmtId="164" fontId="5" fillId="2" borderId="9" xfId="3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/>
    </xf>
    <xf numFmtId="164" fontId="2" fillId="0" borderId="9" xfId="2" applyNumberFormat="1" applyFont="1" applyFill="1" applyBorder="1" applyAlignment="1">
      <alignment horizontal="center"/>
    </xf>
    <xf numFmtId="164" fontId="4" fillId="2" borderId="9" xfId="3" applyNumberFormat="1" applyFont="1" applyFill="1" applyBorder="1" applyAlignment="1">
      <alignment horizontal="center" vertical="center" wrapText="1"/>
    </xf>
    <xf numFmtId="43" fontId="2" fillId="0" borderId="9" xfId="23" applyNumberFormat="1" applyFont="1" applyFill="1" applyBorder="1" applyAlignment="1">
      <alignment vertical="center"/>
    </xf>
    <xf numFmtId="164" fontId="2" fillId="0" borderId="9" xfId="26" applyNumberFormat="1" applyFont="1" applyFill="1" applyBorder="1"/>
    <xf numFmtId="164" fontId="4" fillId="0" borderId="9" xfId="25" applyNumberFormat="1" applyFont="1" applyFill="1" applyBorder="1"/>
    <xf numFmtId="43" fontId="4" fillId="0" borderId="9" xfId="25" applyFont="1" applyFill="1" applyBorder="1" applyAlignment="1">
      <alignment horizontal="center"/>
    </xf>
    <xf numFmtId="43" fontId="4" fillId="0" borderId="6" xfId="25" applyFont="1" applyFill="1" applyBorder="1" applyAlignment="1">
      <alignment horizontal="center"/>
    </xf>
    <xf numFmtId="43" fontId="4" fillId="0" borderId="6" xfId="25" applyFont="1" applyFill="1" applyBorder="1"/>
    <xf numFmtId="43" fontId="4" fillId="0" borderId="9" xfId="23" applyFont="1" applyFill="1" applyBorder="1" applyAlignment="1">
      <alignment horizontal="center"/>
    </xf>
    <xf numFmtId="169" fontId="4" fillId="0" borderId="3" xfId="25" applyNumberFormat="1" applyFont="1" applyFill="1" applyBorder="1"/>
    <xf numFmtId="165" fontId="4" fillId="0" borderId="3" xfId="25" applyNumberFormat="1" applyFont="1" applyFill="1" applyBorder="1" applyAlignment="1">
      <alignment horizontal="center"/>
    </xf>
    <xf numFmtId="43" fontId="4" fillId="0" borderId="3" xfId="25" applyFont="1" applyFill="1" applyBorder="1" applyAlignment="1">
      <alignment horizontal="center" vertical="center"/>
    </xf>
    <xf numFmtId="43" fontId="4" fillId="0" borderId="3" xfId="25" applyFont="1" applyFill="1" applyBorder="1" applyAlignment="1">
      <alignment horizontal="center"/>
    </xf>
    <xf numFmtId="43" fontId="4" fillId="0" borderId="3" xfId="25" applyFont="1" applyFill="1" applyBorder="1"/>
    <xf numFmtId="164" fontId="4" fillId="0" borderId="3" xfId="25" applyNumberFormat="1" applyFont="1" applyFill="1" applyBorder="1"/>
    <xf numFmtId="43" fontId="1" fillId="0" borderId="9" xfId="23" applyFont="1" applyFill="1" applyBorder="1"/>
    <xf numFmtId="164" fontId="4" fillId="0" borderId="9" xfId="25" quotePrefix="1" applyNumberFormat="1" applyFont="1" applyFill="1" applyBorder="1" applyAlignment="1">
      <alignment horizontal="left"/>
    </xf>
    <xf numFmtId="164" fontId="4" fillId="0" borderId="9" xfId="25" applyNumberFormat="1" applyFont="1" applyFill="1" applyBorder="1" applyAlignment="1">
      <alignment horizontal="left"/>
    </xf>
    <xf numFmtId="164" fontId="4" fillId="0" borderId="9" xfId="23" applyNumberFormat="1" applyFont="1" applyFill="1" applyBorder="1"/>
    <xf numFmtId="164" fontId="4" fillId="0" borderId="9" xfId="25" applyNumberFormat="1" applyFont="1" applyFill="1" applyBorder="1" applyAlignment="1">
      <alignment wrapText="1"/>
    </xf>
    <xf numFmtId="43" fontId="5" fillId="0" borderId="0" xfId="23" applyFont="1" applyFill="1" applyBorder="1"/>
    <xf numFmtId="164" fontId="5" fillId="0" borderId="0" xfId="23" applyNumberFormat="1" applyFont="1" applyFill="1" applyBorder="1" applyAlignment="1">
      <alignment horizontal="center"/>
    </xf>
    <xf numFmtId="164" fontId="5" fillId="0" borderId="0" xfId="2" applyNumberFormat="1" applyFont="1" applyFill="1" applyBorder="1"/>
    <xf numFmtId="164" fontId="5" fillId="0" borderId="0" xfId="2" applyNumberFormat="1" applyFont="1" applyFill="1" applyBorder="1" applyAlignment="1">
      <alignment horizontal="center"/>
    </xf>
    <xf numFmtId="14" fontId="2" fillId="7" borderId="2" xfId="1" applyNumberFormat="1" applyFont="1" applyFill="1" applyBorder="1" applyAlignment="1">
      <alignment horizontal="center"/>
    </xf>
    <xf numFmtId="43" fontId="1" fillId="0" borderId="0" xfId="23" applyNumberFormat="1" applyFont="1" applyFill="1"/>
    <xf numFmtId="164" fontId="21" fillId="0" borderId="9" xfId="23" applyNumberFormat="1" applyFont="1" applyFill="1" applyBorder="1"/>
    <xf numFmtId="164" fontId="10" fillId="7" borderId="9" xfId="26" applyNumberFormat="1" applyFont="1" applyFill="1" applyBorder="1" applyAlignment="1">
      <alignment horizontal="center"/>
    </xf>
    <xf numFmtId="169" fontId="22" fillId="7" borderId="9" xfId="26" applyNumberFormat="1" applyFont="1" applyFill="1" applyBorder="1" applyAlignment="1">
      <alignment horizontal="center"/>
    </xf>
    <xf numFmtId="165" fontId="2" fillId="7" borderId="9" xfId="2" applyNumberFormat="1" applyFont="1" applyFill="1" applyBorder="1" applyAlignment="1">
      <alignment horizontal="center"/>
    </xf>
    <xf numFmtId="165" fontId="1" fillId="7" borderId="9" xfId="2" applyNumberFormat="1" applyFont="1" applyFill="1" applyBorder="1" applyAlignment="1">
      <alignment horizontal="center"/>
    </xf>
    <xf numFmtId="165" fontId="5" fillId="7" borderId="9" xfId="2" applyNumberFormat="1" applyFont="1" applyFill="1" applyBorder="1" applyAlignment="1">
      <alignment horizontal="center"/>
    </xf>
    <xf numFmtId="14" fontId="5" fillId="7" borderId="9" xfId="1" applyNumberFormat="1" applyFont="1" applyFill="1" applyBorder="1" applyAlignment="1">
      <alignment horizontal="center"/>
    </xf>
    <xf numFmtId="14" fontId="5" fillId="7" borderId="9" xfId="2" applyNumberFormat="1" applyFont="1" applyFill="1" applyBorder="1" applyAlignment="1">
      <alignment horizontal="center"/>
    </xf>
    <xf numFmtId="14" fontId="5" fillId="7" borderId="9" xfId="2" applyNumberFormat="1" applyFont="1" applyFill="1" applyBorder="1"/>
    <xf numFmtId="0" fontId="2" fillId="0" borderId="9" xfId="1" applyFont="1" applyFill="1" applyBorder="1" applyAlignment="1">
      <alignment horizontal="center"/>
    </xf>
    <xf numFmtId="0" fontId="5" fillId="7" borderId="9" xfId="1" applyFont="1" applyFill="1" applyBorder="1"/>
    <xf numFmtId="0" fontId="2" fillId="7" borderId="9" xfId="1" applyFont="1" applyFill="1" applyBorder="1"/>
    <xf numFmtId="0" fontId="2" fillId="7" borderId="9" xfId="1" applyFont="1" applyFill="1" applyBorder="1" applyAlignment="1">
      <alignment horizontal="center"/>
    </xf>
    <xf numFmtId="164" fontId="2" fillId="7" borderId="9" xfId="2" applyNumberFormat="1" applyFont="1" applyFill="1" applyBorder="1" applyAlignment="1">
      <alignment horizontal="right"/>
    </xf>
    <xf numFmtId="43" fontId="2" fillId="7" borderId="9" xfId="2" applyFont="1" applyFill="1" applyBorder="1"/>
    <xf numFmtId="164" fontId="2" fillId="7" borderId="9" xfId="1" applyNumberFormat="1" applyFont="1" applyFill="1" applyBorder="1"/>
    <xf numFmtId="2" fontId="2" fillId="7" borderId="9" xfId="1" applyNumberFormat="1" applyFont="1" applyFill="1" applyBorder="1"/>
    <xf numFmtId="164" fontId="10" fillId="7" borderId="0" xfId="23" applyNumberFormat="1" applyFont="1" applyFill="1" applyBorder="1"/>
    <xf numFmtId="0" fontId="2" fillId="7" borderId="0" xfId="1" applyFont="1" applyFill="1" applyBorder="1"/>
    <xf numFmtId="2" fontId="2" fillId="7" borderId="0" xfId="1" applyNumberFormat="1" applyFont="1" applyFill="1" applyBorder="1"/>
    <xf numFmtId="0" fontId="2" fillId="7" borderId="9" xfId="1" applyFont="1" applyFill="1" applyBorder="1" applyAlignment="1">
      <alignment wrapText="1"/>
    </xf>
    <xf numFmtId="0" fontId="2" fillId="7" borderId="9" xfId="1" applyFont="1" applyFill="1" applyBorder="1" applyAlignment="1">
      <alignment horizontal="center" wrapText="1"/>
    </xf>
    <xf numFmtId="164" fontId="2" fillId="7" borderId="9" xfId="2" applyNumberFormat="1" applyFont="1" applyFill="1" applyBorder="1" applyAlignment="1">
      <alignment horizontal="right" wrapText="1"/>
    </xf>
    <xf numFmtId="164" fontId="2" fillId="0" borderId="0" xfId="1" applyNumberFormat="1" applyFont="1"/>
    <xf numFmtId="164" fontId="1" fillId="0" borderId="0" xfId="1" applyNumberFormat="1" applyFont="1" applyBorder="1"/>
    <xf numFmtId="164" fontId="4" fillId="0" borderId="0" xfId="2" applyNumberFormat="1" applyFont="1" applyFill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167" fontId="2" fillId="0" borderId="9" xfId="1" applyNumberFormat="1" applyFont="1" applyFill="1" applyBorder="1" applyAlignment="1">
      <alignment vertical="center" wrapText="1" shrinkToFit="1"/>
    </xf>
    <xf numFmtId="167" fontId="2" fillId="0" borderId="9" xfId="1" applyNumberFormat="1" applyFont="1" applyFill="1" applyBorder="1" applyAlignment="1">
      <alignment horizontal="left" vertical="center" wrapText="1" shrinkToFit="1"/>
    </xf>
    <xf numFmtId="0" fontId="10" fillId="0" borderId="9" xfId="22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/>
    </xf>
    <xf numFmtId="0" fontId="23" fillId="0" borderId="9" xfId="1" applyFont="1" applyFill="1" applyBorder="1"/>
    <xf numFmtId="0" fontId="10" fillId="0" borderId="9" xfId="1" applyFont="1" applyFill="1" applyBorder="1" applyAlignment="1">
      <alignment horizontal="left" vertical="justify" wrapText="1"/>
    </xf>
    <xf numFmtId="15" fontId="20" fillId="0" borderId="9" xfId="0" applyNumberFormat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wrapText="1"/>
    </xf>
    <xf numFmtId="164" fontId="10" fillId="0" borderId="9" xfId="19" applyNumberFormat="1" applyFont="1" applyFill="1" applyBorder="1" applyAlignment="1">
      <alignment horizontal="center"/>
    </xf>
    <xf numFmtId="164" fontId="10" fillId="0" borderId="9" xfId="23" applyNumberFormat="1" applyFont="1" applyFill="1" applyBorder="1" applyAlignment="1">
      <alignment horizontal="center"/>
    </xf>
    <xf numFmtId="164" fontId="10" fillId="0" borderId="9" xfId="19" applyNumberFormat="1" applyFont="1" applyFill="1" applyBorder="1"/>
    <xf numFmtId="43" fontId="10" fillId="0" borderId="9" xfId="19" applyNumberFormat="1" applyFont="1" applyFill="1" applyBorder="1"/>
    <xf numFmtId="164" fontId="10" fillId="0" borderId="9" xfId="23" applyNumberFormat="1" applyFont="1" applyFill="1" applyBorder="1"/>
    <xf numFmtId="170" fontId="10" fillId="0" borderId="9" xfId="19" applyNumberFormat="1" applyFont="1" applyFill="1" applyBorder="1"/>
    <xf numFmtId="1" fontId="10" fillId="7" borderId="9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64" fontId="4" fillId="7" borderId="9" xfId="23" applyNumberFormat="1" applyFont="1" applyFill="1" applyBorder="1"/>
    <xf numFmtId="164" fontId="4" fillId="8" borderId="9" xfId="23" applyNumberFormat="1" applyFont="1" applyFill="1" applyBorder="1"/>
    <xf numFmtId="164" fontId="1" fillId="8" borderId="9" xfId="23" applyNumberFormat="1" applyFont="1" applyFill="1" applyBorder="1"/>
    <xf numFmtId="164" fontId="1" fillId="8" borderId="0" xfId="23" applyNumberFormat="1" applyFont="1" applyFill="1" applyBorder="1"/>
    <xf numFmtId="164" fontId="4" fillId="8" borderId="9" xfId="25" applyNumberFormat="1" applyFont="1" applyFill="1" applyBorder="1"/>
    <xf numFmtId="43" fontId="4" fillId="8" borderId="9" xfId="25" applyFont="1" applyFill="1" applyBorder="1" applyAlignment="1">
      <alignment horizontal="center"/>
    </xf>
    <xf numFmtId="165" fontId="4" fillId="8" borderId="3" xfId="25" applyNumberFormat="1" applyFont="1" applyFill="1" applyBorder="1" applyAlignment="1">
      <alignment horizontal="center"/>
    </xf>
    <xf numFmtId="164" fontId="21" fillId="8" borderId="9" xfId="23" applyNumberFormat="1" applyFont="1" applyFill="1" applyBorder="1"/>
    <xf numFmtId="43" fontId="4" fillId="0" borderId="5" xfId="25" applyFont="1" applyFill="1" applyBorder="1" applyAlignment="1">
      <alignment horizontal="center"/>
    </xf>
    <xf numFmtId="43" fontId="4" fillId="0" borderId="4" xfId="25" applyFont="1" applyFill="1" applyBorder="1" applyAlignment="1">
      <alignment horizontal="center"/>
    </xf>
    <xf numFmtId="43" fontId="4" fillId="0" borderId="6" xfId="25" applyFont="1" applyFill="1" applyBorder="1" applyAlignment="1">
      <alignment horizontal="center"/>
    </xf>
    <xf numFmtId="164" fontId="4" fillId="0" borderId="5" xfId="26" applyNumberFormat="1" applyFont="1" applyFill="1" applyBorder="1" applyAlignment="1">
      <alignment horizontal="center"/>
    </xf>
    <xf numFmtId="164" fontId="4" fillId="0" borderId="4" xfId="26" applyNumberFormat="1" applyFont="1" applyFill="1" applyBorder="1" applyAlignment="1">
      <alignment horizontal="center"/>
    </xf>
    <xf numFmtId="164" fontId="4" fillId="0" borderId="6" xfId="26" applyNumberFormat="1" applyFont="1" applyFill="1" applyBorder="1" applyAlignment="1">
      <alignment horizontal="center"/>
    </xf>
    <xf numFmtId="164" fontId="6" fillId="2" borderId="9" xfId="3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164" fontId="5" fillId="2" borderId="9" xfId="3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/>
    </xf>
    <xf numFmtId="164" fontId="6" fillId="2" borderId="5" xfId="3" applyNumberFormat="1" applyFont="1" applyFill="1" applyBorder="1" applyAlignment="1">
      <alignment horizontal="center" vertical="center" wrapText="1"/>
    </xf>
    <xf numFmtId="164" fontId="6" fillId="2" borderId="4" xfId="3" applyNumberFormat="1" applyFont="1" applyFill="1" applyBorder="1" applyAlignment="1">
      <alignment horizontal="center" vertical="center" wrapText="1"/>
    </xf>
    <xf numFmtId="164" fontId="4" fillId="2" borderId="5" xfId="3" applyNumberFormat="1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164" fontId="4" fillId="2" borderId="9" xfId="3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</cellXfs>
  <cellStyles count="27">
    <cellStyle name="Comma" xfId="23" builtinId="3"/>
    <cellStyle name="Comma 2" xfId="2"/>
    <cellStyle name="Comma 2 10" xfId="3"/>
    <cellStyle name="Comma 2 10 2" xfId="26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2" xfId="11"/>
    <cellStyle name="Comma 2 3" xfId="12"/>
    <cellStyle name="Comma 2 4" xfId="13"/>
    <cellStyle name="Comma 2 5" xfId="14"/>
    <cellStyle name="Comma 2 6" xfId="15"/>
    <cellStyle name="Comma 2 7" xfId="16"/>
    <cellStyle name="Comma 2 8" xfId="17"/>
    <cellStyle name="Comma 2 9" xfId="18"/>
    <cellStyle name="Comma 3" xfId="19"/>
    <cellStyle name="Comma 4" xfId="25"/>
    <cellStyle name="Normal" xfId="0" builtinId="0"/>
    <cellStyle name="Normal 19" xfId="20"/>
    <cellStyle name="Normal 2" xfId="1"/>
    <cellStyle name="Normal 2 2" xfId="22"/>
    <cellStyle name="Normal 3" xfId="21"/>
    <cellStyle name="Normal 4" xfId="24"/>
    <cellStyle name="Percent 2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971675" y="247650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1971675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971675" y="247650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2400300</xdr:colOff>
      <xdr:row>10</xdr:row>
      <xdr:rowOff>0</xdr:rowOff>
    </xdr:from>
    <xdr:to>
      <xdr:col>1</xdr:col>
      <xdr:colOff>1847850</xdr:colOff>
      <xdr:row>10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133600" y="2476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2562225</xdr:colOff>
      <xdr:row>10</xdr:row>
      <xdr:rowOff>0</xdr:rowOff>
    </xdr:from>
    <xdr:to>
      <xdr:col>1</xdr:col>
      <xdr:colOff>1847850</xdr:colOff>
      <xdr:row>10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 flipV="1">
          <a:off x="2133600" y="2476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2562225</xdr:colOff>
      <xdr:row>10</xdr:row>
      <xdr:rowOff>0</xdr:rowOff>
    </xdr:from>
    <xdr:to>
      <xdr:col>1</xdr:col>
      <xdr:colOff>1847850</xdr:colOff>
      <xdr:row>10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 flipV="1">
          <a:off x="2133600" y="2476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2105025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2105025" y="4314825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10</xdr:row>
      <xdr:rowOff>0</xdr:rowOff>
    </xdr:from>
    <xdr:to>
      <xdr:col>0</xdr:col>
      <xdr:colOff>390525</xdr:colOff>
      <xdr:row>10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90525" y="2495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1733550</xdr:colOff>
      <xdr:row>10</xdr:row>
      <xdr:rowOff>0</xdr:rowOff>
    </xdr:from>
    <xdr:to>
      <xdr:col>0</xdr:col>
      <xdr:colOff>390525</xdr:colOff>
      <xdr:row>10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90525" y="2495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1009650</xdr:colOff>
      <xdr:row>10</xdr:row>
      <xdr:rowOff>0</xdr:rowOff>
    </xdr:from>
    <xdr:to>
      <xdr:col>1</xdr:col>
      <xdr:colOff>1085850</xdr:colOff>
      <xdr:row>10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400175" y="24955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1733550</xdr:colOff>
      <xdr:row>10</xdr:row>
      <xdr:rowOff>0</xdr:rowOff>
    </xdr:from>
    <xdr:to>
      <xdr:col>1</xdr:col>
      <xdr:colOff>1762125</xdr:colOff>
      <xdr:row>10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124075" y="2495550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0</xdr:rowOff>
    </xdr:from>
    <xdr:to>
      <xdr:col>0</xdr:col>
      <xdr:colOff>390525</xdr:colOff>
      <xdr:row>10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390525" y="2495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1733550</xdr:colOff>
      <xdr:row>10</xdr:row>
      <xdr:rowOff>0</xdr:rowOff>
    </xdr:from>
    <xdr:to>
      <xdr:col>0</xdr:col>
      <xdr:colOff>390525</xdr:colOff>
      <xdr:row>10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390525" y="2495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1009650</xdr:colOff>
      <xdr:row>10</xdr:row>
      <xdr:rowOff>0</xdr:rowOff>
    </xdr:from>
    <xdr:to>
      <xdr:col>1</xdr:col>
      <xdr:colOff>1085850</xdr:colOff>
      <xdr:row>10</xdr:row>
      <xdr:rowOff>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400175" y="24955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1733550</xdr:colOff>
      <xdr:row>10</xdr:row>
      <xdr:rowOff>0</xdr:rowOff>
    </xdr:from>
    <xdr:to>
      <xdr:col>1</xdr:col>
      <xdr:colOff>1762125</xdr:colOff>
      <xdr:row>10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124075" y="2495550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0</xdr:rowOff>
    </xdr:from>
    <xdr:to>
      <xdr:col>0</xdr:col>
      <xdr:colOff>390525</xdr:colOff>
      <xdr:row>10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390525" y="2495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1733550</xdr:colOff>
      <xdr:row>10</xdr:row>
      <xdr:rowOff>0</xdr:rowOff>
    </xdr:from>
    <xdr:to>
      <xdr:col>0</xdr:col>
      <xdr:colOff>390525</xdr:colOff>
      <xdr:row>10</xdr:row>
      <xdr:rowOff>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390525" y="2495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1009650</xdr:colOff>
      <xdr:row>10</xdr:row>
      <xdr:rowOff>0</xdr:rowOff>
    </xdr:from>
    <xdr:to>
      <xdr:col>1</xdr:col>
      <xdr:colOff>1085850</xdr:colOff>
      <xdr:row>10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1400175" y="24955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1733550</xdr:colOff>
      <xdr:row>10</xdr:row>
      <xdr:rowOff>0</xdr:rowOff>
    </xdr:from>
    <xdr:to>
      <xdr:col>1</xdr:col>
      <xdr:colOff>1762125</xdr:colOff>
      <xdr:row>10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2124075" y="2495550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3467100</xdr:colOff>
      <xdr:row>67</xdr:row>
      <xdr:rowOff>28575</xdr:rowOff>
    </xdr:from>
    <xdr:to>
      <xdr:col>1</xdr:col>
      <xdr:colOff>3648075</xdr:colOff>
      <xdr:row>69</xdr:row>
      <xdr:rowOff>0</xdr:rowOff>
    </xdr:to>
    <xdr:sp macro="" textlink="">
      <xdr:nvSpPr>
        <xdr:cNvPr id="4" name="Right Brace 3"/>
        <xdr:cNvSpPr/>
      </xdr:nvSpPr>
      <xdr:spPr>
        <a:xfrm>
          <a:off x="4076700" y="15240000"/>
          <a:ext cx="180975" cy="352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71700" y="2105025"/>
          <a:ext cx="1162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2400300</xdr:colOff>
      <xdr:row>8</xdr:row>
      <xdr:rowOff>0</xdr:rowOff>
    </xdr:from>
    <xdr:to>
      <xdr:col>1</xdr:col>
      <xdr:colOff>1847850</xdr:colOff>
      <xdr:row>8</xdr:row>
      <xdr:rowOff>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2600325" y="2105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2562225</xdr:colOff>
      <xdr:row>8</xdr:row>
      <xdr:rowOff>0</xdr:rowOff>
    </xdr:from>
    <xdr:to>
      <xdr:col>1</xdr:col>
      <xdr:colOff>1847850</xdr:colOff>
      <xdr:row>8</xdr:row>
      <xdr:rowOff>0</xdr:rowOff>
    </xdr:to>
    <xdr:sp macro="" textlink="">
      <xdr:nvSpPr>
        <xdr:cNvPr id="4" name="AutoShape 4"/>
        <xdr:cNvSpPr>
          <a:spLocks/>
        </xdr:cNvSpPr>
      </xdr:nvSpPr>
      <xdr:spPr bwMode="auto">
        <a:xfrm flipV="1">
          <a:off x="2762250" y="2105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2562225</xdr:colOff>
      <xdr:row>8</xdr:row>
      <xdr:rowOff>0</xdr:rowOff>
    </xdr:from>
    <xdr:to>
      <xdr:col>1</xdr:col>
      <xdr:colOff>1847850</xdr:colOff>
      <xdr:row>8</xdr:row>
      <xdr:rowOff>0</xdr:rowOff>
    </xdr:to>
    <xdr:sp macro="" textlink="">
      <xdr:nvSpPr>
        <xdr:cNvPr id="5" name="AutoShape 5"/>
        <xdr:cNvSpPr>
          <a:spLocks/>
        </xdr:cNvSpPr>
      </xdr:nvSpPr>
      <xdr:spPr bwMode="auto">
        <a:xfrm flipV="1">
          <a:off x="2762250" y="2105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2105025</xdr:colOff>
      <xdr:row>188</xdr:row>
      <xdr:rowOff>0</xdr:rowOff>
    </xdr:from>
    <xdr:to>
      <xdr:col>3</xdr:col>
      <xdr:colOff>0</xdr:colOff>
      <xdr:row>188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2305050" y="39243000"/>
          <a:ext cx="16192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\Documents2\Account\TEEKA%20RAM\DEPRICIATION%20CONSOL%202020-21%20DT.30.08.2020\HODAL\Depreciation%20Of%20Hodal%20Final-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2015"/>
      <sheetName val="D-BUILDING"/>
      <sheetName val="D-ELECTRI."/>
      <sheetName val="D-FURNITURE"/>
      <sheetName val="D-VEHICLE"/>
      <sheetName val="D-Tubewell"/>
      <sheetName val="D-COMP."/>
      <sheetName val="D-EQUIP."/>
      <sheetName val="D-MACHINERY"/>
      <sheetName val="Dep. chart -14-15(SLM)"/>
      <sheetName val=" dep. Chart -Hodal14-15(WDV)"/>
      <sheetName val="Summary (before) income tax"/>
    </sheetNames>
    <sheetDataSet>
      <sheetData sheetId="0" refreshError="1"/>
      <sheetData sheetId="1" refreshError="1">
        <row r="71">
          <cell r="BK71">
            <v>0</v>
          </cell>
        </row>
        <row r="78">
          <cell r="BK78">
            <v>0</v>
          </cell>
        </row>
      </sheetData>
      <sheetData sheetId="2" refreshError="1"/>
      <sheetData sheetId="3" refreshError="1">
        <row r="97">
          <cell r="K97">
            <v>0</v>
          </cell>
          <cell r="BV97">
            <v>0</v>
          </cell>
        </row>
      </sheetData>
      <sheetData sheetId="4" refreshError="1"/>
      <sheetData sheetId="5" refreshError="1">
        <row r="22">
          <cell r="J22">
            <v>0</v>
          </cell>
          <cell r="BS2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8"/>
  <sheetViews>
    <sheetView tabSelected="1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F19" sqref="F19"/>
    </sheetView>
  </sheetViews>
  <sheetFormatPr defaultRowHeight="13.2" x14ac:dyDescent="0.25"/>
  <cols>
    <col min="1" max="1" width="3.44140625" style="130" customWidth="1"/>
    <col min="2" max="2" width="34.33203125" style="130" customWidth="1"/>
    <col min="3" max="3" width="13.33203125" style="132" customWidth="1"/>
    <col min="4" max="4" width="13.6640625" style="132" customWidth="1"/>
    <col min="5" max="5" width="17.6640625" style="132" customWidth="1"/>
    <col min="6" max="6" width="14.6640625" style="132" customWidth="1"/>
    <col min="7" max="8" width="14.5546875" style="132" customWidth="1"/>
    <col min="9" max="9" width="13.109375" style="176" bestFit="1" customWidth="1"/>
    <col min="10" max="10" width="16.44140625" style="176" customWidth="1"/>
    <col min="11" max="11" width="14" style="132" customWidth="1"/>
    <col min="12" max="12" width="18.44140625" style="132" customWidth="1"/>
    <col min="13" max="13" width="11.88671875" style="132" bestFit="1" customWidth="1"/>
    <col min="14" max="14" width="14.44140625" style="132" bestFit="1" customWidth="1"/>
    <col min="15" max="15" width="17.6640625" style="132" customWidth="1"/>
    <col min="16" max="18" width="13.109375" style="132" bestFit="1" customWidth="1"/>
    <col min="19" max="19" width="16" style="389" bestFit="1" customWidth="1"/>
    <col min="20" max="20" width="12.33203125" style="130" bestFit="1" customWidth="1"/>
    <col min="21" max="21" width="13.5546875" style="176" bestFit="1" customWidth="1"/>
    <col min="22" max="22" width="10.88671875" style="130" bestFit="1" customWidth="1"/>
    <col min="23" max="256" width="9.109375" style="130"/>
    <col min="257" max="257" width="38.6640625" style="130" bestFit="1" customWidth="1"/>
    <col min="258" max="258" width="16.33203125" style="130" customWidth="1"/>
    <col min="259" max="259" width="15.44140625" style="130" customWidth="1"/>
    <col min="260" max="260" width="20.109375" style="130" customWidth="1"/>
    <col min="261" max="262" width="15" style="130" bestFit="1" customWidth="1"/>
    <col min="263" max="263" width="17" style="130" customWidth="1"/>
    <col min="264" max="264" width="14" style="130" bestFit="1" customWidth="1"/>
    <col min="265" max="265" width="14" style="130" customWidth="1"/>
    <col min="266" max="266" width="18.44140625" style="130" customWidth="1"/>
    <col min="267" max="267" width="14" style="130" customWidth="1"/>
    <col min="268" max="268" width="13.88671875" style="130" customWidth="1"/>
    <col min="269" max="269" width="14" style="130" bestFit="1" customWidth="1"/>
    <col min="270" max="270" width="15.33203125" style="130" customWidth="1"/>
    <col min="271" max="271" width="16.5546875" style="130" customWidth="1"/>
    <col min="272" max="272" width="16.109375" style="130" customWidth="1"/>
    <col min="273" max="273" width="11.33203125" style="130" bestFit="1" customWidth="1"/>
    <col min="274" max="274" width="12.88671875" style="130" bestFit="1" customWidth="1"/>
    <col min="275" max="512" width="9.109375" style="130"/>
    <col min="513" max="513" width="38.6640625" style="130" bestFit="1" customWidth="1"/>
    <col min="514" max="514" width="16.33203125" style="130" customWidth="1"/>
    <col min="515" max="515" width="15.44140625" style="130" customWidth="1"/>
    <col min="516" max="516" width="20.109375" style="130" customWidth="1"/>
    <col min="517" max="518" width="15" style="130" bestFit="1" customWidth="1"/>
    <col min="519" max="519" width="17" style="130" customWidth="1"/>
    <col min="520" max="520" width="14" style="130" bestFit="1" customWidth="1"/>
    <col min="521" max="521" width="14" style="130" customWidth="1"/>
    <col min="522" max="522" width="18.44140625" style="130" customWidth="1"/>
    <col min="523" max="523" width="14" style="130" customWidth="1"/>
    <col min="524" max="524" width="13.88671875" style="130" customWidth="1"/>
    <col min="525" max="525" width="14" style="130" bestFit="1" customWidth="1"/>
    <col min="526" max="526" width="15.33203125" style="130" customWidth="1"/>
    <col min="527" max="527" width="16.5546875" style="130" customWidth="1"/>
    <col min="528" max="528" width="16.109375" style="130" customWidth="1"/>
    <col min="529" max="529" width="11.33203125" style="130" bestFit="1" customWidth="1"/>
    <col min="530" max="530" width="12.88671875" style="130" bestFit="1" customWidth="1"/>
    <col min="531" max="768" width="9.109375" style="130"/>
    <col min="769" max="769" width="38.6640625" style="130" bestFit="1" customWidth="1"/>
    <col min="770" max="770" width="16.33203125" style="130" customWidth="1"/>
    <col min="771" max="771" width="15.44140625" style="130" customWidth="1"/>
    <col min="772" max="772" width="20.109375" style="130" customWidth="1"/>
    <col min="773" max="774" width="15" style="130" bestFit="1" customWidth="1"/>
    <col min="775" max="775" width="17" style="130" customWidth="1"/>
    <col min="776" max="776" width="14" style="130" bestFit="1" customWidth="1"/>
    <col min="777" max="777" width="14" style="130" customWidth="1"/>
    <col min="778" max="778" width="18.44140625" style="130" customWidth="1"/>
    <col min="779" max="779" width="14" style="130" customWidth="1"/>
    <col min="780" max="780" width="13.88671875" style="130" customWidth="1"/>
    <col min="781" max="781" width="14" style="130" bestFit="1" customWidth="1"/>
    <col min="782" max="782" width="15.33203125" style="130" customWidth="1"/>
    <col min="783" max="783" width="16.5546875" style="130" customWidth="1"/>
    <col min="784" max="784" width="16.109375" style="130" customWidth="1"/>
    <col min="785" max="785" width="11.33203125" style="130" bestFit="1" customWidth="1"/>
    <col min="786" max="786" width="12.88671875" style="130" bestFit="1" customWidth="1"/>
    <col min="787" max="1024" width="9.109375" style="130"/>
    <col min="1025" max="1025" width="38.6640625" style="130" bestFit="1" customWidth="1"/>
    <col min="1026" max="1026" width="16.33203125" style="130" customWidth="1"/>
    <col min="1027" max="1027" width="15.44140625" style="130" customWidth="1"/>
    <col min="1028" max="1028" width="20.109375" style="130" customWidth="1"/>
    <col min="1029" max="1030" width="15" style="130" bestFit="1" customWidth="1"/>
    <col min="1031" max="1031" width="17" style="130" customWidth="1"/>
    <col min="1032" max="1032" width="14" style="130" bestFit="1" customWidth="1"/>
    <col min="1033" max="1033" width="14" style="130" customWidth="1"/>
    <col min="1034" max="1034" width="18.44140625" style="130" customWidth="1"/>
    <col min="1035" max="1035" width="14" style="130" customWidth="1"/>
    <col min="1036" max="1036" width="13.88671875" style="130" customWidth="1"/>
    <col min="1037" max="1037" width="14" style="130" bestFit="1" customWidth="1"/>
    <col min="1038" max="1038" width="15.33203125" style="130" customWidth="1"/>
    <col min="1039" max="1039" width="16.5546875" style="130" customWidth="1"/>
    <col min="1040" max="1040" width="16.109375" style="130" customWidth="1"/>
    <col min="1041" max="1041" width="11.33203125" style="130" bestFit="1" customWidth="1"/>
    <col min="1042" max="1042" width="12.88671875" style="130" bestFit="1" customWidth="1"/>
    <col min="1043" max="1280" width="9.109375" style="130"/>
    <col min="1281" max="1281" width="38.6640625" style="130" bestFit="1" customWidth="1"/>
    <col min="1282" max="1282" width="16.33203125" style="130" customWidth="1"/>
    <col min="1283" max="1283" width="15.44140625" style="130" customWidth="1"/>
    <col min="1284" max="1284" width="20.109375" style="130" customWidth="1"/>
    <col min="1285" max="1286" width="15" style="130" bestFit="1" customWidth="1"/>
    <col min="1287" max="1287" width="17" style="130" customWidth="1"/>
    <col min="1288" max="1288" width="14" style="130" bestFit="1" customWidth="1"/>
    <col min="1289" max="1289" width="14" style="130" customWidth="1"/>
    <col min="1290" max="1290" width="18.44140625" style="130" customWidth="1"/>
    <col min="1291" max="1291" width="14" style="130" customWidth="1"/>
    <col min="1292" max="1292" width="13.88671875" style="130" customWidth="1"/>
    <col min="1293" max="1293" width="14" style="130" bestFit="1" customWidth="1"/>
    <col min="1294" max="1294" width="15.33203125" style="130" customWidth="1"/>
    <col min="1295" max="1295" width="16.5546875" style="130" customWidth="1"/>
    <col min="1296" max="1296" width="16.109375" style="130" customWidth="1"/>
    <col min="1297" max="1297" width="11.33203125" style="130" bestFit="1" customWidth="1"/>
    <col min="1298" max="1298" width="12.88671875" style="130" bestFit="1" customWidth="1"/>
    <col min="1299" max="1536" width="9.109375" style="130"/>
    <col min="1537" max="1537" width="38.6640625" style="130" bestFit="1" customWidth="1"/>
    <col min="1538" max="1538" width="16.33203125" style="130" customWidth="1"/>
    <col min="1539" max="1539" width="15.44140625" style="130" customWidth="1"/>
    <col min="1540" max="1540" width="20.109375" style="130" customWidth="1"/>
    <col min="1541" max="1542" width="15" style="130" bestFit="1" customWidth="1"/>
    <col min="1543" max="1543" width="17" style="130" customWidth="1"/>
    <col min="1544" max="1544" width="14" style="130" bestFit="1" customWidth="1"/>
    <col min="1545" max="1545" width="14" style="130" customWidth="1"/>
    <col min="1546" max="1546" width="18.44140625" style="130" customWidth="1"/>
    <col min="1547" max="1547" width="14" style="130" customWidth="1"/>
    <col min="1548" max="1548" width="13.88671875" style="130" customWidth="1"/>
    <col min="1549" max="1549" width="14" style="130" bestFit="1" customWidth="1"/>
    <col min="1550" max="1550" width="15.33203125" style="130" customWidth="1"/>
    <col min="1551" max="1551" width="16.5546875" style="130" customWidth="1"/>
    <col min="1552" max="1552" width="16.109375" style="130" customWidth="1"/>
    <col min="1553" max="1553" width="11.33203125" style="130" bestFit="1" customWidth="1"/>
    <col min="1554" max="1554" width="12.88671875" style="130" bestFit="1" customWidth="1"/>
    <col min="1555" max="1792" width="9.109375" style="130"/>
    <col min="1793" max="1793" width="38.6640625" style="130" bestFit="1" customWidth="1"/>
    <col min="1794" max="1794" width="16.33203125" style="130" customWidth="1"/>
    <col min="1795" max="1795" width="15.44140625" style="130" customWidth="1"/>
    <col min="1796" max="1796" width="20.109375" style="130" customWidth="1"/>
    <col min="1797" max="1798" width="15" style="130" bestFit="1" customWidth="1"/>
    <col min="1799" max="1799" width="17" style="130" customWidth="1"/>
    <col min="1800" max="1800" width="14" style="130" bestFit="1" customWidth="1"/>
    <col min="1801" max="1801" width="14" style="130" customWidth="1"/>
    <col min="1802" max="1802" width="18.44140625" style="130" customWidth="1"/>
    <col min="1803" max="1803" width="14" style="130" customWidth="1"/>
    <col min="1804" max="1804" width="13.88671875" style="130" customWidth="1"/>
    <col min="1805" max="1805" width="14" style="130" bestFit="1" customWidth="1"/>
    <col min="1806" max="1806" width="15.33203125" style="130" customWidth="1"/>
    <col min="1807" max="1807" width="16.5546875" style="130" customWidth="1"/>
    <col min="1808" max="1808" width="16.109375" style="130" customWidth="1"/>
    <col min="1809" max="1809" width="11.33203125" style="130" bestFit="1" customWidth="1"/>
    <col min="1810" max="1810" width="12.88671875" style="130" bestFit="1" customWidth="1"/>
    <col min="1811" max="2048" width="9.109375" style="130"/>
    <col min="2049" max="2049" width="38.6640625" style="130" bestFit="1" customWidth="1"/>
    <col min="2050" max="2050" width="16.33203125" style="130" customWidth="1"/>
    <col min="2051" max="2051" width="15.44140625" style="130" customWidth="1"/>
    <col min="2052" max="2052" width="20.109375" style="130" customWidth="1"/>
    <col min="2053" max="2054" width="15" style="130" bestFit="1" customWidth="1"/>
    <col min="2055" max="2055" width="17" style="130" customWidth="1"/>
    <col min="2056" max="2056" width="14" style="130" bestFit="1" customWidth="1"/>
    <col min="2057" max="2057" width="14" style="130" customWidth="1"/>
    <col min="2058" max="2058" width="18.44140625" style="130" customWidth="1"/>
    <col min="2059" max="2059" width="14" style="130" customWidth="1"/>
    <col min="2060" max="2060" width="13.88671875" style="130" customWidth="1"/>
    <col min="2061" max="2061" width="14" style="130" bestFit="1" customWidth="1"/>
    <col min="2062" max="2062" width="15.33203125" style="130" customWidth="1"/>
    <col min="2063" max="2063" width="16.5546875" style="130" customWidth="1"/>
    <col min="2064" max="2064" width="16.109375" style="130" customWidth="1"/>
    <col min="2065" max="2065" width="11.33203125" style="130" bestFit="1" customWidth="1"/>
    <col min="2066" max="2066" width="12.88671875" style="130" bestFit="1" customWidth="1"/>
    <col min="2067" max="2304" width="9.109375" style="130"/>
    <col min="2305" max="2305" width="38.6640625" style="130" bestFit="1" customWidth="1"/>
    <col min="2306" max="2306" width="16.33203125" style="130" customWidth="1"/>
    <col min="2307" max="2307" width="15.44140625" style="130" customWidth="1"/>
    <col min="2308" max="2308" width="20.109375" style="130" customWidth="1"/>
    <col min="2309" max="2310" width="15" style="130" bestFit="1" customWidth="1"/>
    <col min="2311" max="2311" width="17" style="130" customWidth="1"/>
    <col min="2312" max="2312" width="14" style="130" bestFit="1" customWidth="1"/>
    <col min="2313" max="2313" width="14" style="130" customWidth="1"/>
    <col min="2314" max="2314" width="18.44140625" style="130" customWidth="1"/>
    <col min="2315" max="2315" width="14" style="130" customWidth="1"/>
    <col min="2316" max="2316" width="13.88671875" style="130" customWidth="1"/>
    <col min="2317" max="2317" width="14" style="130" bestFit="1" customWidth="1"/>
    <col min="2318" max="2318" width="15.33203125" style="130" customWidth="1"/>
    <col min="2319" max="2319" width="16.5546875" style="130" customWidth="1"/>
    <col min="2320" max="2320" width="16.109375" style="130" customWidth="1"/>
    <col min="2321" max="2321" width="11.33203125" style="130" bestFit="1" customWidth="1"/>
    <col min="2322" max="2322" width="12.88671875" style="130" bestFit="1" customWidth="1"/>
    <col min="2323" max="2560" width="9.109375" style="130"/>
    <col min="2561" max="2561" width="38.6640625" style="130" bestFit="1" customWidth="1"/>
    <col min="2562" max="2562" width="16.33203125" style="130" customWidth="1"/>
    <col min="2563" max="2563" width="15.44140625" style="130" customWidth="1"/>
    <col min="2564" max="2564" width="20.109375" style="130" customWidth="1"/>
    <col min="2565" max="2566" width="15" style="130" bestFit="1" customWidth="1"/>
    <col min="2567" max="2567" width="17" style="130" customWidth="1"/>
    <col min="2568" max="2568" width="14" style="130" bestFit="1" customWidth="1"/>
    <col min="2569" max="2569" width="14" style="130" customWidth="1"/>
    <col min="2570" max="2570" width="18.44140625" style="130" customWidth="1"/>
    <col min="2571" max="2571" width="14" style="130" customWidth="1"/>
    <col min="2572" max="2572" width="13.88671875" style="130" customWidth="1"/>
    <col min="2573" max="2573" width="14" style="130" bestFit="1" customWidth="1"/>
    <col min="2574" max="2574" width="15.33203125" style="130" customWidth="1"/>
    <col min="2575" max="2575" width="16.5546875" style="130" customWidth="1"/>
    <col min="2576" max="2576" width="16.109375" style="130" customWidth="1"/>
    <col min="2577" max="2577" width="11.33203125" style="130" bestFit="1" customWidth="1"/>
    <col min="2578" max="2578" width="12.88671875" style="130" bestFit="1" customWidth="1"/>
    <col min="2579" max="2816" width="9.109375" style="130"/>
    <col min="2817" max="2817" width="38.6640625" style="130" bestFit="1" customWidth="1"/>
    <col min="2818" max="2818" width="16.33203125" style="130" customWidth="1"/>
    <col min="2819" max="2819" width="15.44140625" style="130" customWidth="1"/>
    <col min="2820" max="2820" width="20.109375" style="130" customWidth="1"/>
    <col min="2821" max="2822" width="15" style="130" bestFit="1" customWidth="1"/>
    <col min="2823" max="2823" width="17" style="130" customWidth="1"/>
    <col min="2824" max="2824" width="14" style="130" bestFit="1" customWidth="1"/>
    <col min="2825" max="2825" width="14" style="130" customWidth="1"/>
    <col min="2826" max="2826" width="18.44140625" style="130" customWidth="1"/>
    <col min="2827" max="2827" width="14" style="130" customWidth="1"/>
    <col min="2828" max="2828" width="13.88671875" style="130" customWidth="1"/>
    <col min="2829" max="2829" width="14" style="130" bestFit="1" customWidth="1"/>
    <col min="2830" max="2830" width="15.33203125" style="130" customWidth="1"/>
    <col min="2831" max="2831" width="16.5546875" style="130" customWidth="1"/>
    <col min="2832" max="2832" width="16.109375" style="130" customWidth="1"/>
    <col min="2833" max="2833" width="11.33203125" style="130" bestFit="1" customWidth="1"/>
    <col min="2834" max="2834" width="12.88671875" style="130" bestFit="1" customWidth="1"/>
    <col min="2835" max="3072" width="9.109375" style="130"/>
    <col min="3073" max="3073" width="38.6640625" style="130" bestFit="1" customWidth="1"/>
    <col min="3074" max="3074" width="16.33203125" style="130" customWidth="1"/>
    <col min="3075" max="3075" width="15.44140625" style="130" customWidth="1"/>
    <col min="3076" max="3076" width="20.109375" style="130" customWidth="1"/>
    <col min="3077" max="3078" width="15" style="130" bestFit="1" customWidth="1"/>
    <col min="3079" max="3079" width="17" style="130" customWidth="1"/>
    <col min="3080" max="3080" width="14" style="130" bestFit="1" customWidth="1"/>
    <col min="3081" max="3081" width="14" style="130" customWidth="1"/>
    <col min="3082" max="3082" width="18.44140625" style="130" customWidth="1"/>
    <col min="3083" max="3083" width="14" style="130" customWidth="1"/>
    <col min="3084" max="3084" width="13.88671875" style="130" customWidth="1"/>
    <col min="3085" max="3085" width="14" style="130" bestFit="1" customWidth="1"/>
    <col min="3086" max="3086" width="15.33203125" style="130" customWidth="1"/>
    <col min="3087" max="3087" width="16.5546875" style="130" customWidth="1"/>
    <col min="3088" max="3088" width="16.109375" style="130" customWidth="1"/>
    <col min="3089" max="3089" width="11.33203125" style="130" bestFit="1" customWidth="1"/>
    <col min="3090" max="3090" width="12.88671875" style="130" bestFit="1" customWidth="1"/>
    <col min="3091" max="3328" width="9.109375" style="130"/>
    <col min="3329" max="3329" width="38.6640625" style="130" bestFit="1" customWidth="1"/>
    <col min="3330" max="3330" width="16.33203125" style="130" customWidth="1"/>
    <col min="3331" max="3331" width="15.44140625" style="130" customWidth="1"/>
    <col min="3332" max="3332" width="20.109375" style="130" customWidth="1"/>
    <col min="3333" max="3334" width="15" style="130" bestFit="1" customWidth="1"/>
    <col min="3335" max="3335" width="17" style="130" customWidth="1"/>
    <col min="3336" max="3336" width="14" style="130" bestFit="1" customWidth="1"/>
    <col min="3337" max="3337" width="14" style="130" customWidth="1"/>
    <col min="3338" max="3338" width="18.44140625" style="130" customWidth="1"/>
    <col min="3339" max="3339" width="14" style="130" customWidth="1"/>
    <col min="3340" max="3340" width="13.88671875" style="130" customWidth="1"/>
    <col min="3341" max="3341" width="14" style="130" bestFit="1" customWidth="1"/>
    <col min="3342" max="3342" width="15.33203125" style="130" customWidth="1"/>
    <col min="3343" max="3343" width="16.5546875" style="130" customWidth="1"/>
    <col min="3344" max="3344" width="16.109375" style="130" customWidth="1"/>
    <col min="3345" max="3345" width="11.33203125" style="130" bestFit="1" customWidth="1"/>
    <col min="3346" max="3346" width="12.88671875" style="130" bestFit="1" customWidth="1"/>
    <col min="3347" max="3584" width="9.109375" style="130"/>
    <col min="3585" max="3585" width="38.6640625" style="130" bestFit="1" customWidth="1"/>
    <col min="3586" max="3586" width="16.33203125" style="130" customWidth="1"/>
    <col min="3587" max="3587" width="15.44140625" style="130" customWidth="1"/>
    <col min="3588" max="3588" width="20.109375" style="130" customWidth="1"/>
    <col min="3589" max="3590" width="15" style="130" bestFit="1" customWidth="1"/>
    <col min="3591" max="3591" width="17" style="130" customWidth="1"/>
    <col min="3592" max="3592" width="14" style="130" bestFit="1" customWidth="1"/>
    <col min="3593" max="3593" width="14" style="130" customWidth="1"/>
    <col min="3594" max="3594" width="18.44140625" style="130" customWidth="1"/>
    <col min="3595" max="3595" width="14" style="130" customWidth="1"/>
    <col min="3596" max="3596" width="13.88671875" style="130" customWidth="1"/>
    <col min="3597" max="3597" width="14" style="130" bestFit="1" customWidth="1"/>
    <col min="3598" max="3598" width="15.33203125" style="130" customWidth="1"/>
    <col min="3599" max="3599" width="16.5546875" style="130" customWidth="1"/>
    <col min="3600" max="3600" width="16.109375" style="130" customWidth="1"/>
    <col min="3601" max="3601" width="11.33203125" style="130" bestFit="1" customWidth="1"/>
    <col min="3602" max="3602" width="12.88671875" style="130" bestFit="1" customWidth="1"/>
    <col min="3603" max="3840" width="9.109375" style="130"/>
    <col min="3841" max="3841" width="38.6640625" style="130" bestFit="1" customWidth="1"/>
    <col min="3842" max="3842" width="16.33203125" style="130" customWidth="1"/>
    <col min="3843" max="3843" width="15.44140625" style="130" customWidth="1"/>
    <col min="3844" max="3844" width="20.109375" style="130" customWidth="1"/>
    <col min="3845" max="3846" width="15" style="130" bestFit="1" customWidth="1"/>
    <col min="3847" max="3847" width="17" style="130" customWidth="1"/>
    <col min="3848" max="3848" width="14" style="130" bestFit="1" customWidth="1"/>
    <col min="3849" max="3849" width="14" style="130" customWidth="1"/>
    <col min="3850" max="3850" width="18.44140625" style="130" customWidth="1"/>
    <col min="3851" max="3851" width="14" style="130" customWidth="1"/>
    <col min="3852" max="3852" width="13.88671875" style="130" customWidth="1"/>
    <col min="3853" max="3853" width="14" style="130" bestFit="1" customWidth="1"/>
    <col min="3854" max="3854" width="15.33203125" style="130" customWidth="1"/>
    <col min="3855" max="3855" width="16.5546875" style="130" customWidth="1"/>
    <col min="3856" max="3856" width="16.109375" style="130" customWidth="1"/>
    <col min="3857" max="3857" width="11.33203125" style="130" bestFit="1" customWidth="1"/>
    <col min="3858" max="3858" width="12.88671875" style="130" bestFit="1" customWidth="1"/>
    <col min="3859" max="4096" width="9.109375" style="130"/>
    <col min="4097" max="4097" width="38.6640625" style="130" bestFit="1" customWidth="1"/>
    <col min="4098" max="4098" width="16.33203125" style="130" customWidth="1"/>
    <col min="4099" max="4099" width="15.44140625" style="130" customWidth="1"/>
    <col min="4100" max="4100" width="20.109375" style="130" customWidth="1"/>
    <col min="4101" max="4102" width="15" style="130" bestFit="1" customWidth="1"/>
    <col min="4103" max="4103" width="17" style="130" customWidth="1"/>
    <col min="4104" max="4104" width="14" style="130" bestFit="1" customWidth="1"/>
    <col min="4105" max="4105" width="14" style="130" customWidth="1"/>
    <col min="4106" max="4106" width="18.44140625" style="130" customWidth="1"/>
    <col min="4107" max="4107" width="14" style="130" customWidth="1"/>
    <col min="4108" max="4108" width="13.88671875" style="130" customWidth="1"/>
    <col min="4109" max="4109" width="14" style="130" bestFit="1" customWidth="1"/>
    <col min="4110" max="4110" width="15.33203125" style="130" customWidth="1"/>
    <col min="4111" max="4111" width="16.5546875" style="130" customWidth="1"/>
    <col min="4112" max="4112" width="16.109375" style="130" customWidth="1"/>
    <col min="4113" max="4113" width="11.33203125" style="130" bestFit="1" customWidth="1"/>
    <col min="4114" max="4114" width="12.88671875" style="130" bestFit="1" customWidth="1"/>
    <col min="4115" max="4352" width="9.109375" style="130"/>
    <col min="4353" max="4353" width="38.6640625" style="130" bestFit="1" customWidth="1"/>
    <col min="4354" max="4354" width="16.33203125" style="130" customWidth="1"/>
    <col min="4355" max="4355" width="15.44140625" style="130" customWidth="1"/>
    <col min="4356" max="4356" width="20.109375" style="130" customWidth="1"/>
    <col min="4357" max="4358" width="15" style="130" bestFit="1" customWidth="1"/>
    <col min="4359" max="4359" width="17" style="130" customWidth="1"/>
    <col min="4360" max="4360" width="14" style="130" bestFit="1" customWidth="1"/>
    <col min="4361" max="4361" width="14" style="130" customWidth="1"/>
    <col min="4362" max="4362" width="18.44140625" style="130" customWidth="1"/>
    <col min="4363" max="4363" width="14" style="130" customWidth="1"/>
    <col min="4364" max="4364" width="13.88671875" style="130" customWidth="1"/>
    <col min="4365" max="4365" width="14" style="130" bestFit="1" customWidth="1"/>
    <col min="4366" max="4366" width="15.33203125" style="130" customWidth="1"/>
    <col min="4367" max="4367" width="16.5546875" style="130" customWidth="1"/>
    <col min="4368" max="4368" width="16.109375" style="130" customWidth="1"/>
    <col min="4369" max="4369" width="11.33203125" style="130" bestFit="1" customWidth="1"/>
    <col min="4370" max="4370" width="12.88671875" style="130" bestFit="1" customWidth="1"/>
    <col min="4371" max="4608" width="9.109375" style="130"/>
    <col min="4609" max="4609" width="38.6640625" style="130" bestFit="1" customWidth="1"/>
    <col min="4610" max="4610" width="16.33203125" style="130" customWidth="1"/>
    <col min="4611" max="4611" width="15.44140625" style="130" customWidth="1"/>
    <col min="4612" max="4612" width="20.109375" style="130" customWidth="1"/>
    <col min="4613" max="4614" width="15" style="130" bestFit="1" customWidth="1"/>
    <col min="4615" max="4615" width="17" style="130" customWidth="1"/>
    <col min="4616" max="4616" width="14" style="130" bestFit="1" customWidth="1"/>
    <col min="4617" max="4617" width="14" style="130" customWidth="1"/>
    <col min="4618" max="4618" width="18.44140625" style="130" customWidth="1"/>
    <col min="4619" max="4619" width="14" style="130" customWidth="1"/>
    <col min="4620" max="4620" width="13.88671875" style="130" customWidth="1"/>
    <col min="4621" max="4621" width="14" style="130" bestFit="1" customWidth="1"/>
    <col min="4622" max="4622" width="15.33203125" style="130" customWidth="1"/>
    <col min="4623" max="4623" width="16.5546875" style="130" customWidth="1"/>
    <col min="4624" max="4624" width="16.109375" style="130" customWidth="1"/>
    <col min="4625" max="4625" width="11.33203125" style="130" bestFit="1" customWidth="1"/>
    <col min="4626" max="4626" width="12.88671875" style="130" bestFit="1" customWidth="1"/>
    <col min="4627" max="4864" width="9.109375" style="130"/>
    <col min="4865" max="4865" width="38.6640625" style="130" bestFit="1" customWidth="1"/>
    <col min="4866" max="4866" width="16.33203125" style="130" customWidth="1"/>
    <col min="4867" max="4867" width="15.44140625" style="130" customWidth="1"/>
    <col min="4868" max="4868" width="20.109375" style="130" customWidth="1"/>
    <col min="4869" max="4870" width="15" style="130" bestFit="1" customWidth="1"/>
    <col min="4871" max="4871" width="17" style="130" customWidth="1"/>
    <col min="4872" max="4872" width="14" style="130" bestFit="1" customWidth="1"/>
    <col min="4873" max="4873" width="14" style="130" customWidth="1"/>
    <col min="4874" max="4874" width="18.44140625" style="130" customWidth="1"/>
    <col min="4875" max="4875" width="14" style="130" customWidth="1"/>
    <col min="4876" max="4876" width="13.88671875" style="130" customWidth="1"/>
    <col min="4877" max="4877" width="14" style="130" bestFit="1" customWidth="1"/>
    <col min="4878" max="4878" width="15.33203125" style="130" customWidth="1"/>
    <col min="4879" max="4879" width="16.5546875" style="130" customWidth="1"/>
    <col min="4880" max="4880" width="16.109375" style="130" customWidth="1"/>
    <col min="4881" max="4881" width="11.33203125" style="130" bestFit="1" customWidth="1"/>
    <col min="4882" max="4882" width="12.88671875" style="130" bestFit="1" customWidth="1"/>
    <col min="4883" max="5120" width="9.109375" style="130"/>
    <col min="5121" max="5121" width="38.6640625" style="130" bestFit="1" customWidth="1"/>
    <col min="5122" max="5122" width="16.33203125" style="130" customWidth="1"/>
    <col min="5123" max="5123" width="15.44140625" style="130" customWidth="1"/>
    <col min="5124" max="5124" width="20.109375" style="130" customWidth="1"/>
    <col min="5125" max="5126" width="15" style="130" bestFit="1" customWidth="1"/>
    <col min="5127" max="5127" width="17" style="130" customWidth="1"/>
    <col min="5128" max="5128" width="14" style="130" bestFit="1" customWidth="1"/>
    <col min="5129" max="5129" width="14" style="130" customWidth="1"/>
    <col min="5130" max="5130" width="18.44140625" style="130" customWidth="1"/>
    <col min="5131" max="5131" width="14" style="130" customWidth="1"/>
    <col min="5132" max="5132" width="13.88671875" style="130" customWidth="1"/>
    <col min="5133" max="5133" width="14" style="130" bestFit="1" customWidth="1"/>
    <col min="5134" max="5134" width="15.33203125" style="130" customWidth="1"/>
    <col min="5135" max="5135" width="16.5546875" style="130" customWidth="1"/>
    <col min="5136" max="5136" width="16.109375" style="130" customWidth="1"/>
    <col min="5137" max="5137" width="11.33203125" style="130" bestFit="1" customWidth="1"/>
    <col min="5138" max="5138" width="12.88671875" style="130" bestFit="1" customWidth="1"/>
    <col min="5139" max="5376" width="9.109375" style="130"/>
    <col min="5377" max="5377" width="38.6640625" style="130" bestFit="1" customWidth="1"/>
    <col min="5378" max="5378" width="16.33203125" style="130" customWidth="1"/>
    <col min="5379" max="5379" width="15.44140625" style="130" customWidth="1"/>
    <col min="5380" max="5380" width="20.109375" style="130" customWidth="1"/>
    <col min="5381" max="5382" width="15" style="130" bestFit="1" customWidth="1"/>
    <col min="5383" max="5383" width="17" style="130" customWidth="1"/>
    <col min="5384" max="5384" width="14" style="130" bestFit="1" customWidth="1"/>
    <col min="5385" max="5385" width="14" style="130" customWidth="1"/>
    <col min="5386" max="5386" width="18.44140625" style="130" customWidth="1"/>
    <col min="5387" max="5387" width="14" style="130" customWidth="1"/>
    <col min="5388" max="5388" width="13.88671875" style="130" customWidth="1"/>
    <col min="5389" max="5389" width="14" style="130" bestFit="1" customWidth="1"/>
    <col min="5390" max="5390" width="15.33203125" style="130" customWidth="1"/>
    <col min="5391" max="5391" width="16.5546875" style="130" customWidth="1"/>
    <col min="5392" max="5392" width="16.109375" style="130" customWidth="1"/>
    <col min="5393" max="5393" width="11.33203125" style="130" bestFit="1" customWidth="1"/>
    <col min="5394" max="5394" width="12.88671875" style="130" bestFit="1" customWidth="1"/>
    <col min="5395" max="5632" width="9.109375" style="130"/>
    <col min="5633" max="5633" width="38.6640625" style="130" bestFit="1" customWidth="1"/>
    <col min="5634" max="5634" width="16.33203125" style="130" customWidth="1"/>
    <col min="5635" max="5635" width="15.44140625" style="130" customWidth="1"/>
    <col min="5636" max="5636" width="20.109375" style="130" customWidth="1"/>
    <col min="5637" max="5638" width="15" style="130" bestFit="1" customWidth="1"/>
    <col min="5639" max="5639" width="17" style="130" customWidth="1"/>
    <col min="5640" max="5640" width="14" style="130" bestFit="1" customWidth="1"/>
    <col min="5641" max="5641" width="14" style="130" customWidth="1"/>
    <col min="5642" max="5642" width="18.44140625" style="130" customWidth="1"/>
    <col min="5643" max="5643" width="14" style="130" customWidth="1"/>
    <col min="5644" max="5644" width="13.88671875" style="130" customWidth="1"/>
    <col min="5645" max="5645" width="14" style="130" bestFit="1" customWidth="1"/>
    <col min="5646" max="5646" width="15.33203125" style="130" customWidth="1"/>
    <col min="5647" max="5647" width="16.5546875" style="130" customWidth="1"/>
    <col min="5648" max="5648" width="16.109375" style="130" customWidth="1"/>
    <col min="5649" max="5649" width="11.33203125" style="130" bestFit="1" customWidth="1"/>
    <col min="5650" max="5650" width="12.88671875" style="130" bestFit="1" customWidth="1"/>
    <col min="5651" max="5888" width="9.109375" style="130"/>
    <col min="5889" max="5889" width="38.6640625" style="130" bestFit="1" customWidth="1"/>
    <col min="5890" max="5890" width="16.33203125" style="130" customWidth="1"/>
    <col min="5891" max="5891" width="15.44140625" style="130" customWidth="1"/>
    <col min="5892" max="5892" width="20.109375" style="130" customWidth="1"/>
    <col min="5893" max="5894" width="15" style="130" bestFit="1" customWidth="1"/>
    <col min="5895" max="5895" width="17" style="130" customWidth="1"/>
    <col min="5896" max="5896" width="14" style="130" bestFit="1" customWidth="1"/>
    <col min="5897" max="5897" width="14" style="130" customWidth="1"/>
    <col min="5898" max="5898" width="18.44140625" style="130" customWidth="1"/>
    <col min="5899" max="5899" width="14" style="130" customWidth="1"/>
    <col min="5900" max="5900" width="13.88671875" style="130" customWidth="1"/>
    <col min="5901" max="5901" width="14" style="130" bestFit="1" customWidth="1"/>
    <col min="5902" max="5902" width="15.33203125" style="130" customWidth="1"/>
    <col min="5903" max="5903" width="16.5546875" style="130" customWidth="1"/>
    <col min="5904" max="5904" width="16.109375" style="130" customWidth="1"/>
    <col min="5905" max="5905" width="11.33203125" style="130" bestFit="1" customWidth="1"/>
    <col min="5906" max="5906" width="12.88671875" style="130" bestFit="1" customWidth="1"/>
    <col min="5907" max="6144" width="9.109375" style="130"/>
    <col min="6145" max="6145" width="38.6640625" style="130" bestFit="1" customWidth="1"/>
    <col min="6146" max="6146" width="16.33203125" style="130" customWidth="1"/>
    <col min="6147" max="6147" width="15.44140625" style="130" customWidth="1"/>
    <col min="6148" max="6148" width="20.109375" style="130" customWidth="1"/>
    <col min="6149" max="6150" width="15" style="130" bestFit="1" customWidth="1"/>
    <col min="6151" max="6151" width="17" style="130" customWidth="1"/>
    <col min="6152" max="6152" width="14" style="130" bestFit="1" customWidth="1"/>
    <col min="6153" max="6153" width="14" style="130" customWidth="1"/>
    <col min="6154" max="6154" width="18.44140625" style="130" customWidth="1"/>
    <col min="6155" max="6155" width="14" style="130" customWidth="1"/>
    <col min="6156" max="6156" width="13.88671875" style="130" customWidth="1"/>
    <col min="6157" max="6157" width="14" style="130" bestFit="1" customWidth="1"/>
    <col min="6158" max="6158" width="15.33203125" style="130" customWidth="1"/>
    <col min="6159" max="6159" width="16.5546875" style="130" customWidth="1"/>
    <col min="6160" max="6160" width="16.109375" style="130" customWidth="1"/>
    <col min="6161" max="6161" width="11.33203125" style="130" bestFit="1" customWidth="1"/>
    <col min="6162" max="6162" width="12.88671875" style="130" bestFit="1" customWidth="1"/>
    <col min="6163" max="6400" width="9.109375" style="130"/>
    <col min="6401" max="6401" width="38.6640625" style="130" bestFit="1" customWidth="1"/>
    <col min="6402" max="6402" width="16.33203125" style="130" customWidth="1"/>
    <col min="6403" max="6403" width="15.44140625" style="130" customWidth="1"/>
    <col min="6404" max="6404" width="20.109375" style="130" customWidth="1"/>
    <col min="6405" max="6406" width="15" style="130" bestFit="1" customWidth="1"/>
    <col min="6407" max="6407" width="17" style="130" customWidth="1"/>
    <col min="6408" max="6408" width="14" style="130" bestFit="1" customWidth="1"/>
    <col min="6409" max="6409" width="14" style="130" customWidth="1"/>
    <col min="6410" max="6410" width="18.44140625" style="130" customWidth="1"/>
    <col min="6411" max="6411" width="14" style="130" customWidth="1"/>
    <col min="6412" max="6412" width="13.88671875" style="130" customWidth="1"/>
    <col min="6413" max="6413" width="14" style="130" bestFit="1" customWidth="1"/>
    <col min="6414" max="6414" width="15.33203125" style="130" customWidth="1"/>
    <col min="6415" max="6415" width="16.5546875" style="130" customWidth="1"/>
    <col min="6416" max="6416" width="16.109375" style="130" customWidth="1"/>
    <col min="6417" max="6417" width="11.33203125" style="130" bestFit="1" customWidth="1"/>
    <col min="6418" max="6418" width="12.88671875" style="130" bestFit="1" customWidth="1"/>
    <col min="6419" max="6656" width="9.109375" style="130"/>
    <col min="6657" max="6657" width="38.6640625" style="130" bestFit="1" customWidth="1"/>
    <col min="6658" max="6658" width="16.33203125" style="130" customWidth="1"/>
    <col min="6659" max="6659" width="15.44140625" style="130" customWidth="1"/>
    <col min="6660" max="6660" width="20.109375" style="130" customWidth="1"/>
    <col min="6661" max="6662" width="15" style="130" bestFit="1" customWidth="1"/>
    <col min="6663" max="6663" width="17" style="130" customWidth="1"/>
    <col min="6664" max="6664" width="14" style="130" bestFit="1" customWidth="1"/>
    <col min="6665" max="6665" width="14" style="130" customWidth="1"/>
    <col min="6666" max="6666" width="18.44140625" style="130" customWidth="1"/>
    <col min="6667" max="6667" width="14" style="130" customWidth="1"/>
    <col min="6668" max="6668" width="13.88671875" style="130" customWidth="1"/>
    <col min="6669" max="6669" width="14" style="130" bestFit="1" customWidth="1"/>
    <col min="6670" max="6670" width="15.33203125" style="130" customWidth="1"/>
    <col min="6671" max="6671" width="16.5546875" style="130" customWidth="1"/>
    <col min="6672" max="6672" width="16.109375" style="130" customWidth="1"/>
    <col min="6673" max="6673" width="11.33203125" style="130" bestFit="1" customWidth="1"/>
    <col min="6674" max="6674" width="12.88671875" style="130" bestFit="1" customWidth="1"/>
    <col min="6675" max="6912" width="9.109375" style="130"/>
    <col min="6913" max="6913" width="38.6640625" style="130" bestFit="1" customWidth="1"/>
    <col min="6914" max="6914" width="16.33203125" style="130" customWidth="1"/>
    <col min="6915" max="6915" width="15.44140625" style="130" customWidth="1"/>
    <col min="6916" max="6916" width="20.109375" style="130" customWidth="1"/>
    <col min="6917" max="6918" width="15" style="130" bestFit="1" customWidth="1"/>
    <col min="6919" max="6919" width="17" style="130" customWidth="1"/>
    <col min="6920" max="6920" width="14" style="130" bestFit="1" customWidth="1"/>
    <col min="6921" max="6921" width="14" style="130" customWidth="1"/>
    <col min="6922" max="6922" width="18.44140625" style="130" customWidth="1"/>
    <col min="6923" max="6923" width="14" style="130" customWidth="1"/>
    <col min="6924" max="6924" width="13.88671875" style="130" customWidth="1"/>
    <col min="6925" max="6925" width="14" style="130" bestFit="1" customWidth="1"/>
    <col min="6926" max="6926" width="15.33203125" style="130" customWidth="1"/>
    <col min="6927" max="6927" width="16.5546875" style="130" customWidth="1"/>
    <col min="6928" max="6928" width="16.109375" style="130" customWidth="1"/>
    <col min="6929" max="6929" width="11.33203125" style="130" bestFit="1" customWidth="1"/>
    <col min="6930" max="6930" width="12.88671875" style="130" bestFit="1" customWidth="1"/>
    <col min="6931" max="7168" width="9.109375" style="130"/>
    <col min="7169" max="7169" width="38.6640625" style="130" bestFit="1" customWidth="1"/>
    <col min="7170" max="7170" width="16.33203125" style="130" customWidth="1"/>
    <col min="7171" max="7171" width="15.44140625" style="130" customWidth="1"/>
    <col min="7172" max="7172" width="20.109375" style="130" customWidth="1"/>
    <col min="7173" max="7174" width="15" style="130" bestFit="1" customWidth="1"/>
    <col min="7175" max="7175" width="17" style="130" customWidth="1"/>
    <col min="7176" max="7176" width="14" style="130" bestFit="1" customWidth="1"/>
    <col min="7177" max="7177" width="14" style="130" customWidth="1"/>
    <col min="7178" max="7178" width="18.44140625" style="130" customWidth="1"/>
    <col min="7179" max="7179" width="14" style="130" customWidth="1"/>
    <col min="7180" max="7180" width="13.88671875" style="130" customWidth="1"/>
    <col min="7181" max="7181" width="14" style="130" bestFit="1" customWidth="1"/>
    <col min="7182" max="7182" width="15.33203125" style="130" customWidth="1"/>
    <col min="7183" max="7183" width="16.5546875" style="130" customWidth="1"/>
    <col min="7184" max="7184" width="16.109375" style="130" customWidth="1"/>
    <col min="7185" max="7185" width="11.33203125" style="130" bestFit="1" customWidth="1"/>
    <col min="7186" max="7186" width="12.88671875" style="130" bestFit="1" customWidth="1"/>
    <col min="7187" max="7424" width="9.109375" style="130"/>
    <col min="7425" max="7425" width="38.6640625" style="130" bestFit="1" customWidth="1"/>
    <col min="7426" max="7426" width="16.33203125" style="130" customWidth="1"/>
    <col min="7427" max="7427" width="15.44140625" style="130" customWidth="1"/>
    <col min="7428" max="7428" width="20.109375" style="130" customWidth="1"/>
    <col min="7429" max="7430" width="15" style="130" bestFit="1" customWidth="1"/>
    <col min="7431" max="7431" width="17" style="130" customWidth="1"/>
    <col min="7432" max="7432" width="14" style="130" bestFit="1" customWidth="1"/>
    <col min="7433" max="7433" width="14" style="130" customWidth="1"/>
    <col min="7434" max="7434" width="18.44140625" style="130" customWidth="1"/>
    <col min="7435" max="7435" width="14" style="130" customWidth="1"/>
    <col min="7436" max="7436" width="13.88671875" style="130" customWidth="1"/>
    <col min="7437" max="7437" width="14" style="130" bestFit="1" customWidth="1"/>
    <col min="7438" max="7438" width="15.33203125" style="130" customWidth="1"/>
    <col min="7439" max="7439" width="16.5546875" style="130" customWidth="1"/>
    <col min="7440" max="7440" width="16.109375" style="130" customWidth="1"/>
    <col min="7441" max="7441" width="11.33203125" style="130" bestFit="1" customWidth="1"/>
    <col min="7442" max="7442" width="12.88671875" style="130" bestFit="1" customWidth="1"/>
    <col min="7443" max="7680" width="9.109375" style="130"/>
    <col min="7681" max="7681" width="38.6640625" style="130" bestFit="1" customWidth="1"/>
    <col min="7682" max="7682" width="16.33203125" style="130" customWidth="1"/>
    <col min="7683" max="7683" width="15.44140625" style="130" customWidth="1"/>
    <col min="7684" max="7684" width="20.109375" style="130" customWidth="1"/>
    <col min="7685" max="7686" width="15" style="130" bestFit="1" customWidth="1"/>
    <col min="7687" max="7687" width="17" style="130" customWidth="1"/>
    <col min="7688" max="7688" width="14" style="130" bestFit="1" customWidth="1"/>
    <col min="7689" max="7689" width="14" style="130" customWidth="1"/>
    <col min="7690" max="7690" width="18.44140625" style="130" customWidth="1"/>
    <col min="7691" max="7691" width="14" style="130" customWidth="1"/>
    <col min="7692" max="7692" width="13.88671875" style="130" customWidth="1"/>
    <col min="7693" max="7693" width="14" style="130" bestFit="1" customWidth="1"/>
    <col min="7694" max="7694" width="15.33203125" style="130" customWidth="1"/>
    <col min="7695" max="7695" width="16.5546875" style="130" customWidth="1"/>
    <col min="7696" max="7696" width="16.109375" style="130" customWidth="1"/>
    <col min="7697" max="7697" width="11.33203125" style="130" bestFit="1" customWidth="1"/>
    <col min="7698" max="7698" width="12.88671875" style="130" bestFit="1" customWidth="1"/>
    <col min="7699" max="7936" width="9.109375" style="130"/>
    <col min="7937" max="7937" width="38.6640625" style="130" bestFit="1" customWidth="1"/>
    <col min="7938" max="7938" width="16.33203125" style="130" customWidth="1"/>
    <col min="7939" max="7939" width="15.44140625" style="130" customWidth="1"/>
    <col min="7940" max="7940" width="20.109375" style="130" customWidth="1"/>
    <col min="7941" max="7942" width="15" style="130" bestFit="1" customWidth="1"/>
    <col min="7943" max="7943" width="17" style="130" customWidth="1"/>
    <col min="7944" max="7944" width="14" style="130" bestFit="1" customWidth="1"/>
    <col min="7945" max="7945" width="14" style="130" customWidth="1"/>
    <col min="7946" max="7946" width="18.44140625" style="130" customWidth="1"/>
    <col min="7947" max="7947" width="14" style="130" customWidth="1"/>
    <col min="7948" max="7948" width="13.88671875" style="130" customWidth="1"/>
    <col min="7949" max="7949" width="14" style="130" bestFit="1" customWidth="1"/>
    <col min="7950" max="7950" width="15.33203125" style="130" customWidth="1"/>
    <col min="7951" max="7951" width="16.5546875" style="130" customWidth="1"/>
    <col min="7952" max="7952" width="16.109375" style="130" customWidth="1"/>
    <col min="7953" max="7953" width="11.33203125" style="130" bestFit="1" customWidth="1"/>
    <col min="7954" max="7954" width="12.88671875" style="130" bestFit="1" customWidth="1"/>
    <col min="7955" max="8192" width="9.109375" style="130"/>
    <col min="8193" max="8193" width="38.6640625" style="130" bestFit="1" customWidth="1"/>
    <col min="8194" max="8194" width="16.33203125" style="130" customWidth="1"/>
    <col min="8195" max="8195" width="15.44140625" style="130" customWidth="1"/>
    <col min="8196" max="8196" width="20.109375" style="130" customWidth="1"/>
    <col min="8197" max="8198" width="15" style="130" bestFit="1" customWidth="1"/>
    <col min="8199" max="8199" width="17" style="130" customWidth="1"/>
    <col min="8200" max="8200" width="14" style="130" bestFit="1" customWidth="1"/>
    <col min="8201" max="8201" width="14" style="130" customWidth="1"/>
    <col min="8202" max="8202" width="18.44140625" style="130" customWidth="1"/>
    <col min="8203" max="8203" width="14" style="130" customWidth="1"/>
    <col min="8204" max="8204" width="13.88671875" style="130" customWidth="1"/>
    <col min="8205" max="8205" width="14" style="130" bestFit="1" customWidth="1"/>
    <col min="8206" max="8206" width="15.33203125" style="130" customWidth="1"/>
    <col min="8207" max="8207" width="16.5546875" style="130" customWidth="1"/>
    <col min="8208" max="8208" width="16.109375" style="130" customWidth="1"/>
    <col min="8209" max="8209" width="11.33203125" style="130" bestFit="1" customWidth="1"/>
    <col min="8210" max="8210" width="12.88671875" style="130" bestFit="1" customWidth="1"/>
    <col min="8211" max="8448" width="9.109375" style="130"/>
    <col min="8449" max="8449" width="38.6640625" style="130" bestFit="1" customWidth="1"/>
    <col min="8450" max="8450" width="16.33203125" style="130" customWidth="1"/>
    <col min="8451" max="8451" width="15.44140625" style="130" customWidth="1"/>
    <col min="8452" max="8452" width="20.109375" style="130" customWidth="1"/>
    <col min="8453" max="8454" width="15" style="130" bestFit="1" customWidth="1"/>
    <col min="8455" max="8455" width="17" style="130" customWidth="1"/>
    <col min="8456" max="8456" width="14" style="130" bestFit="1" customWidth="1"/>
    <col min="8457" max="8457" width="14" style="130" customWidth="1"/>
    <col min="8458" max="8458" width="18.44140625" style="130" customWidth="1"/>
    <col min="8459" max="8459" width="14" style="130" customWidth="1"/>
    <col min="8460" max="8460" width="13.88671875" style="130" customWidth="1"/>
    <col min="8461" max="8461" width="14" style="130" bestFit="1" customWidth="1"/>
    <col min="8462" max="8462" width="15.33203125" style="130" customWidth="1"/>
    <col min="8463" max="8463" width="16.5546875" style="130" customWidth="1"/>
    <col min="8464" max="8464" width="16.109375" style="130" customWidth="1"/>
    <col min="8465" max="8465" width="11.33203125" style="130" bestFit="1" customWidth="1"/>
    <col min="8466" max="8466" width="12.88671875" style="130" bestFit="1" customWidth="1"/>
    <col min="8467" max="8704" width="9.109375" style="130"/>
    <col min="8705" max="8705" width="38.6640625" style="130" bestFit="1" customWidth="1"/>
    <col min="8706" max="8706" width="16.33203125" style="130" customWidth="1"/>
    <col min="8707" max="8707" width="15.44140625" style="130" customWidth="1"/>
    <col min="8708" max="8708" width="20.109375" style="130" customWidth="1"/>
    <col min="8709" max="8710" width="15" style="130" bestFit="1" customWidth="1"/>
    <col min="8711" max="8711" width="17" style="130" customWidth="1"/>
    <col min="8712" max="8712" width="14" style="130" bestFit="1" customWidth="1"/>
    <col min="8713" max="8713" width="14" style="130" customWidth="1"/>
    <col min="8714" max="8714" width="18.44140625" style="130" customWidth="1"/>
    <col min="8715" max="8715" width="14" style="130" customWidth="1"/>
    <col min="8716" max="8716" width="13.88671875" style="130" customWidth="1"/>
    <col min="8717" max="8717" width="14" style="130" bestFit="1" customWidth="1"/>
    <col min="8718" max="8718" width="15.33203125" style="130" customWidth="1"/>
    <col min="8719" max="8719" width="16.5546875" style="130" customWidth="1"/>
    <col min="8720" max="8720" width="16.109375" style="130" customWidth="1"/>
    <col min="8721" max="8721" width="11.33203125" style="130" bestFit="1" customWidth="1"/>
    <col min="8722" max="8722" width="12.88671875" style="130" bestFit="1" customWidth="1"/>
    <col min="8723" max="8960" width="9.109375" style="130"/>
    <col min="8961" max="8961" width="38.6640625" style="130" bestFit="1" customWidth="1"/>
    <col min="8962" max="8962" width="16.33203125" style="130" customWidth="1"/>
    <col min="8963" max="8963" width="15.44140625" style="130" customWidth="1"/>
    <col min="8964" max="8964" width="20.109375" style="130" customWidth="1"/>
    <col min="8965" max="8966" width="15" style="130" bestFit="1" customWidth="1"/>
    <col min="8967" max="8967" width="17" style="130" customWidth="1"/>
    <col min="8968" max="8968" width="14" style="130" bestFit="1" customWidth="1"/>
    <col min="8969" max="8969" width="14" style="130" customWidth="1"/>
    <col min="8970" max="8970" width="18.44140625" style="130" customWidth="1"/>
    <col min="8971" max="8971" width="14" style="130" customWidth="1"/>
    <col min="8972" max="8972" width="13.88671875" style="130" customWidth="1"/>
    <col min="8973" max="8973" width="14" style="130" bestFit="1" customWidth="1"/>
    <col min="8974" max="8974" width="15.33203125" style="130" customWidth="1"/>
    <col min="8975" max="8975" width="16.5546875" style="130" customWidth="1"/>
    <col min="8976" max="8976" width="16.109375" style="130" customWidth="1"/>
    <col min="8977" max="8977" width="11.33203125" style="130" bestFit="1" customWidth="1"/>
    <col min="8978" max="8978" width="12.88671875" style="130" bestFit="1" customWidth="1"/>
    <col min="8979" max="9216" width="9.109375" style="130"/>
    <col min="9217" max="9217" width="38.6640625" style="130" bestFit="1" customWidth="1"/>
    <col min="9218" max="9218" width="16.33203125" style="130" customWidth="1"/>
    <col min="9219" max="9219" width="15.44140625" style="130" customWidth="1"/>
    <col min="9220" max="9220" width="20.109375" style="130" customWidth="1"/>
    <col min="9221" max="9222" width="15" style="130" bestFit="1" customWidth="1"/>
    <col min="9223" max="9223" width="17" style="130" customWidth="1"/>
    <col min="9224" max="9224" width="14" style="130" bestFit="1" customWidth="1"/>
    <col min="9225" max="9225" width="14" style="130" customWidth="1"/>
    <col min="9226" max="9226" width="18.44140625" style="130" customWidth="1"/>
    <col min="9227" max="9227" width="14" style="130" customWidth="1"/>
    <col min="9228" max="9228" width="13.88671875" style="130" customWidth="1"/>
    <col min="9229" max="9229" width="14" style="130" bestFit="1" customWidth="1"/>
    <col min="9230" max="9230" width="15.33203125" style="130" customWidth="1"/>
    <col min="9231" max="9231" width="16.5546875" style="130" customWidth="1"/>
    <col min="9232" max="9232" width="16.109375" style="130" customWidth="1"/>
    <col min="9233" max="9233" width="11.33203125" style="130" bestFit="1" customWidth="1"/>
    <col min="9234" max="9234" width="12.88671875" style="130" bestFit="1" customWidth="1"/>
    <col min="9235" max="9472" width="9.109375" style="130"/>
    <col min="9473" max="9473" width="38.6640625" style="130" bestFit="1" customWidth="1"/>
    <col min="9474" max="9474" width="16.33203125" style="130" customWidth="1"/>
    <col min="9475" max="9475" width="15.44140625" style="130" customWidth="1"/>
    <col min="9476" max="9476" width="20.109375" style="130" customWidth="1"/>
    <col min="9477" max="9478" width="15" style="130" bestFit="1" customWidth="1"/>
    <col min="9479" max="9479" width="17" style="130" customWidth="1"/>
    <col min="9480" max="9480" width="14" style="130" bestFit="1" customWidth="1"/>
    <col min="9481" max="9481" width="14" style="130" customWidth="1"/>
    <col min="9482" max="9482" width="18.44140625" style="130" customWidth="1"/>
    <col min="9483" max="9483" width="14" style="130" customWidth="1"/>
    <col min="9484" max="9484" width="13.88671875" style="130" customWidth="1"/>
    <col min="9485" max="9485" width="14" style="130" bestFit="1" customWidth="1"/>
    <col min="9486" max="9486" width="15.33203125" style="130" customWidth="1"/>
    <col min="9487" max="9487" width="16.5546875" style="130" customWidth="1"/>
    <col min="9488" max="9488" width="16.109375" style="130" customWidth="1"/>
    <col min="9489" max="9489" width="11.33203125" style="130" bestFit="1" customWidth="1"/>
    <col min="9490" max="9490" width="12.88671875" style="130" bestFit="1" customWidth="1"/>
    <col min="9491" max="9728" width="9.109375" style="130"/>
    <col min="9729" max="9729" width="38.6640625" style="130" bestFit="1" customWidth="1"/>
    <col min="9730" max="9730" width="16.33203125" style="130" customWidth="1"/>
    <col min="9731" max="9731" width="15.44140625" style="130" customWidth="1"/>
    <col min="9732" max="9732" width="20.109375" style="130" customWidth="1"/>
    <col min="9733" max="9734" width="15" style="130" bestFit="1" customWidth="1"/>
    <col min="9735" max="9735" width="17" style="130" customWidth="1"/>
    <col min="9736" max="9736" width="14" style="130" bestFit="1" customWidth="1"/>
    <col min="9737" max="9737" width="14" style="130" customWidth="1"/>
    <col min="9738" max="9738" width="18.44140625" style="130" customWidth="1"/>
    <col min="9739" max="9739" width="14" style="130" customWidth="1"/>
    <col min="9740" max="9740" width="13.88671875" style="130" customWidth="1"/>
    <col min="9741" max="9741" width="14" style="130" bestFit="1" customWidth="1"/>
    <col min="9742" max="9742" width="15.33203125" style="130" customWidth="1"/>
    <col min="9743" max="9743" width="16.5546875" style="130" customWidth="1"/>
    <col min="9744" max="9744" width="16.109375" style="130" customWidth="1"/>
    <col min="9745" max="9745" width="11.33203125" style="130" bestFit="1" customWidth="1"/>
    <col min="9746" max="9746" width="12.88671875" style="130" bestFit="1" customWidth="1"/>
    <col min="9747" max="9984" width="9.109375" style="130"/>
    <col min="9985" max="9985" width="38.6640625" style="130" bestFit="1" customWidth="1"/>
    <col min="9986" max="9986" width="16.33203125" style="130" customWidth="1"/>
    <col min="9987" max="9987" width="15.44140625" style="130" customWidth="1"/>
    <col min="9988" max="9988" width="20.109375" style="130" customWidth="1"/>
    <col min="9989" max="9990" width="15" style="130" bestFit="1" customWidth="1"/>
    <col min="9991" max="9991" width="17" style="130" customWidth="1"/>
    <col min="9992" max="9992" width="14" style="130" bestFit="1" customWidth="1"/>
    <col min="9993" max="9993" width="14" style="130" customWidth="1"/>
    <col min="9994" max="9994" width="18.44140625" style="130" customWidth="1"/>
    <col min="9995" max="9995" width="14" style="130" customWidth="1"/>
    <col min="9996" max="9996" width="13.88671875" style="130" customWidth="1"/>
    <col min="9997" max="9997" width="14" style="130" bestFit="1" customWidth="1"/>
    <col min="9998" max="9998" width="15.33203125" style="130" customWidth="1"/>
    <col min="9999" max="9999" width="16.5546875" style="130" customWidth="1"/>
    <col min="10000" max="10000" width="16.109375" style="130" customWidth="1"/>
    <col min="10001" max="10001" width="11.33203125" style="130" bestFit="1" customWidth="1"/>
    <col min="10002" max="10002" width="12.88671875" style="130" bestFit="1" customWidth="1"/>
    <col min="10003" max="10240" width="9.109375" style="130"/>
    <col min="10241" max="10241" width="38.6640625" style="130" bestFit="1" customWidth="1"/>
    <col min="10242" max="10242" width="16.33203125" style="130" customWidth="1"/>
    <col min="10243" max="10243" width="15.44140625" style="130" customWidth="1"/>
    <col min="10244" max="10244" width="20.109375" style="130" customWidth="1"/>
    <col min="10245" max="10246" width="15" style="130" bestFit="1" customWidth="1"/>
    <col min="10247" max="10247" width="17" style="130" customWidth="1"/>
    <col min="10248" max="10248" width="14" style="130" bestFit="1" customWidth="1"/>
    <col min="10249" max="10249" width="14" style="130" customWidth="1"/>
    <col min="10250" max="10250" width="18.44140625" style="130" customWidth="1"/>
    <col min="10251" max="10251" width="14" style="130" customWidth="1"/>
    <col min="10252" max="10252" width="13.88671875" style="130" customWidth="1"/>
    <col min="10253" max="10253" width="14" style="130" bestFit="1" customWidth="1"/>
    <col min="10254" max="10254" width="15.33203125" style="130" customWidth="1"/>
    <col min="10255" max="10255" width="16.5546875" style="130" customWidth="1"/>
    <col min="10256" max="10256" width="16.109375" style="130" customWidth="1"/>
    <col min="10257" max="10257" width="11.33203125" style="130" bestFit="1" customWidth="1"/>
    <col min="10258" max="10258" width="12.88671875" style="130" bestFit="1" customWidth="1"/>
    <col min="10259" max="10496" width="9.109375" style="130"/>
    <col min="10497" max="10497" width="38.6640625" style="130" bestFit="1" customWidth="1"/>
    <col min="10498" max="10498" width="16.33203125" style="130" customWidth="1"/>
    <col min="10499" max="10499" width="15.44140625" style="130" customWidth="1"/>
    <col min="10500" max="10500" width="20.109375" style="130" customWidth="1"/>
    <col min="10501" max="10502" width="15" style="130" bestFit="1" customWidth="1"/>
    <col min="10503" max="10503" width="17" style="130" customWidth="1"/>
    <col min="10504" max="10504" width="14" style="130" bestFit="1" customWidth="1"/>
    <col min="10505" max="10505" width="14" style="130" customWidth="1"/>
    <col min="10506" max="10506" width="18.44140625" style="130" customWidth="1"/>
    <col min="10507" max="10507" width="14" style="130" customWidth="1"/>
    <col min="10508" max="10508" width="13.88671875" style="130" customWidth="1"/>
    <col min="10509" max="10509" width="14" style="130" bestFit="1" customWidth="1"/>
    <col min="10510" max="10510" width="15.33203125" style="130" customWidth="1"/>
    <col min="10511" max="10511" width="16.5546875" style="130" customWidth="1"/>
    <col min="10512" max="10512" width="16.109375" style="130" customWidth="1"/>
    <col min="10513" max="10513" width="11.33203125" style="130" bestFit="1" customWidth="1"/>
    <col min="10514" max="10514" width="12.88671875" style="130" bestFit="1" customWidth="1"/>
    <col min="10515" max="10752" width="9.109375" style="130"/>
    <col min="10753" max="10753" width="38.6640625" style="130" bestFit="1" customWidth="1"/>
    <col min="10754" max="10754" width="16.33203125" style="130" customWidth="1"/>
    <col min="10755" max="10755" width="15.44140625" style="130" customWidth="1"/>
    <col min="10756" max="10756" width="20.109375" style="130" customWidth="1"/>
    <col min="10757" max="10758" width="15" style="130" bestFit="1" customWidth="1"/>
    <col min="10759" max="10759" width="17" style="130" customWidth="1"/>
    <col min="10760" max="10760" width="14" style="130" bestFit="1" customWidth="1"/>
    <col min="10761" max="10761" width="14" style="130" customWidth="1"/>
    <col min="10762" max="10762" width="18.44140625" style="130" customWidth="1"/>
    <col min="10763" max="10763" width="14" style="130" customWidth="1"/>
    <col min="10764" max="10764" width="13.88671875" style="130" customWidth="1"/>
    <col min="10765" max="10765" width="14" style="130" bestFit="1" customWidth="1"/>
    <col min="10766" max="10766" width="15.33203125" style="130" customWidth="1"/>
    <col min="10767" max="10767" width="16.5546875" style="130" customWidth="1"/>
    <col min="10768" max="10768" width="16.109375" style="130" customWidth="1"/>
    <col min="10769" max="10769" width="11.33203125" style="130" bestFit="1" customWidth="1"/>
    <col min="10770" max="10770" width="12.88671875" style="130" bestFit="1" customWidth="1"/>
    <col min="10771" max="11008" width="9.109375" style="130"/>
    <col min="11009" max="11009" width="38.6640625" style="130" bestFit="1" customWidth="1"/>
    <col min="11010" max="11010" width="16.33203125" style="130" customWidth="1"/>
    <col min="11011" max="11011" width="15.44140625" style="130" customWidth="1"/>
    <col min="11012" max="11012" width="20.109375" style="130" customWidth="1"/>
    <col min="11013" max="11014" width="15" style="130" bestFit="1" customWidth="1"/>
    <col min="11015" max="11015" width="17" style="130" customWidth="1"/>
    <col min="11016" max="11016" width="14" style="130" bestFit="1" customWidth="1"/>
    <col min="11017" max="11017" width="14" style="130" customWidth="1"/>
    <col min="11018" max="11018" width="18.44140625" style="130" customWidth="1"/>
    <col min="11019" max="11019" width="14" style="130" customWidth="1"/>
    <col min="11020" max="11020" width="13.88671875" style="130" customWidth="1"/>
    <col min="11021" max="11021" width="14" style="130" bestFit="1" customWidth="1"/>
    <col min="11022" max="11022" width="15.33203125" style="130" customWidth="1"/>
    <col min="11023" max="11023" width="16.5546875" style="130" customWidth="1"/>
    <col min="11024" max="11024" width="16.109375" style="130" customWidth="1"/>
    <col min="11025" max="11025" width="11.33203125" style="130" bestFit="1" customWidth="1"/>
    <col min="11026" max="11026" width="12.88671875" style="130" bestFit="1" customWidth="1"/>
    <col min="11027" max="11264" width="9.109375" style="130"/>
    <col min="11265" max="11265" width="38.6640625" style="130" bestFit="1" customWidth="1"/>
    <col min="11266" max="11266" width="16.33203125" style="130" customWidth="1"/>
    <col min="11267" max="11267" width="15.44140625" style="130" customWidth="1"/>
    <col min="11268" max="11268" width="20.109375" style="130" customWidth="1"/>
    <col min="11269" max="11270" width="15" style="130" bestFit="1" customWidth="1"/>
    <col min="11271" max="11271" width="17" style="130" customWidth="1"/>
    <col min="11272" max="11272" width="14" style="130" bestFit="1" customWidth="1"/>
    <col min="11273" max="11273" width="14" style="130" customWidth="1"/>
    <col min="11274" max="11274" width="18.44140625" style="130" customWidth="1"/>
    <col min="11275" max="11275" width="14" style="130" customWidth="1"/>
    <col min="11276" max="11276" width="13.88671875" style="130" customWidth="1"/>
    <col min="11277" max="11277" width="14" style="130" bestFit="1" customWidth="1"/>
    <col min="11278" max="11278" width="15.33203125" style="130" customWidth="1"/>
    <col min="11279" max="11279" width="16.5546875" style="130" customWidth="1"/>
    <col min="11280" max="11280" width="16.109375" style="130" customWidth="1"/>
    <col min="11281" max="11281" width="11.33203125" style="130" bestFit="1" customWidth="1"/>
    <col min="11282" max="11282" width="12.88671875" style="130" bestFit="1" customWidth="1"/>
    <col min="11283" max="11520" width="9.109375" style="130"/>
    <col min="11521" max="11521" width="38.6640625" style="130" bestFit="1" customWidth="1"/>
    <col min="11522" max="11522" width="16.33203125" style="130" customWidth="1"/>
    <col min="11523" max="11523" width="15.44140625" style="130" customWidth="1"/>
    <col min="11524" max="11524" width="20.109375" style="130" customWidth="1"/>
    <col min="11525" max="11526" width="15" style="130" bestFit="1" customWidth="1"/>
    <col min="11527" max="11527" width="17" style="130" customWidth="1"/>
    <col min="11528" max="11528" width="14" style="130" bestFit="1" customWidth="1"/>
    <col min="11529" max="11529" width="14" style="130" customWidth="1"/>
    <col min="11530" max="11530" width="18.44140625" style="130" customWidth="1"/>
    <col min="11531" max="11531" width="14" style="130" customWidth="1"/>
    <col min="11532" max="11532" width="13.88671875" style="130" customWidth="1"/>
    <col min="11533" max="11533" width="14" style="130" bestFit="1" customWidth="1"/>
    <col min="11534" max="11534" width="15.33203125" style="130" customWidth="1"/>
    <col min="11535" max="11535" width="16.5546875" style="130" customWidth="1"/>
    <col min="11536" max="11536" width="16.109375" style="130" customWidth="1"/>
    <col min="11537" max="11537" width="11.33203125" style="130" bestFit="1" customWidth="1"/>
    <col min="11538" max="11538" width="12.88671875" style="130" bestFit="1" customWidth="1"/>
    <col min="11539" max="11776" width="9.109375" style="130"/>
    <col min="11777" max="11777" width="38.6640625" style="130" bestFit="1" customWidth="1"/>
    <col min="11778" max="11778" width="16.33203125" style="130" customWidth="1"/>
    <col min="11779" max="11779" width="15.44140625" style="130" customWidth="1"/>
    <col min="11780" max="11780" width="20.109375" style="130" customWidth="1"/>
    <col min="11781" max="11782" width="15" style="130" bestFit="1" customWidth="1"/>
    <col min="11783" max="11783" width="17" style="130" customWidth="1"/>
    <col min="11784" max="11784" width="14" style="130" bestFit="1" customWidth="1"/>
    <col min="11785" max="11785" width="14" style="130" customWidth="1"/>
    <col min="11786" max="11786" width="18.44140625" style="130" customWidth="1"/>
    <col min="11787" max="11787" width="14" style="130" customWidth="1"/>
    <col min="11788" max="11788" width="13.88671875" style="130" customWidth="1"/>
    <col min="11789" max="11789" width="14" style="130" bestFit="1" customWidth="1"/>
    <col min="11790" max="11790" width="15.33203125" style="130" customWidth="1"/>
    <col min="11791" max="11791" width="16.5546875" style="130" customWidth="1"/>
    <col min="11792" max="11792" width="16.109375" style="130" customWidth="1"/>
    <col min="11793" max="11793" width="11.33203125" style="130" bestFit="1" customWidth="1"/>
    <col min="11794" max="11794" width="12.88671875" style="130" bestFit="1" customWidth="1"/>
    <col min="11795" max="12032" width="9.109375" style="130"/>
    <col min="12033" max="12033" width="38.6640625" style="130" bestFit="1" customWidth="1"/>
    <col min="12034" max="12034" width="16.33203125" style="130" customWidth="1"/>
    <col min="12035" max="12035" width="15.44140625" style="130" customWidth="1"/>
    <col min="12036" max="12036" width="20.109375" style="130" customWidth="1"/>
    <col min="12037" max="12038" width="15" style="130" bestFit="1" customWidth="1"/>
    <col min="12039" max="12039" width="17" style="130" customWidth="1"/>
    <col min="12040" max="12040" width="14" style="130" bestFit="1" customWidth="1"/>
    <col min="12041" max="12041" width="14" style="130" customWidth="1"/>
    <col min="12042" max="12042" width="18.44140625" style="130" customWidth="1"/>
    <col min="12043" max="12043" width="14" style="130" customWidth="1"/>
    <col min="12044" max="12044" width="13.88671875" style="130" customWidth="1"/>
    <col min="12045" max="12045" width="14" style="130" bestFit="1" customWidth="1"/>
    <col min="12046" max="12046" width="15.33203125" style="130" customWidth="1"/>
    <col min="12047" max="12047" width="16.5546875" style="130" customWidth="1"/>
    <col min="12048" max="12048" width="16.109375" style="130" customWidth="1"/>
    <col min="12049" max="12049" width="11.33203125" style="130" bestFit="1" customWidth="1"/>
    <col min="12050" max="12050" width="12.88671875" style="130" bestFit="1" customWidth="1"/>
    <col min="12051" max="12288" width="9.109375" style="130"/>
    <col min="12289" max="12289" width="38.6640625" style="130" bestFit="1" customWidth="1"/>
    <col min="12290" max="12290" width="16.33203125" style="130" customWidth="1"/>
    <col min="12291" max="12291" width="15.44140625" style="130" customWidth="1"/>
    <col min="12292" max="12292" width="20.109375" style="130" customWidth="1"/>
    <col min="12293" max="12294" width="15" style="130" bestFit="1" customWidth="1"/>
    <col min="12295" max="12295" width="17" style="130" customWidth="1"/>
    <col min="12296" max="12296" width="14" style="130" bestFit="1" customWidth="1"/>
    <col min="12297" max="12297" width="14" style="130" customWidth="1"/>
    <col min="12298" max="12298" width="18.44140625" style="130" customWidth="1"/>
    <col min="12299" max="12299" width="14" style="130" customWidth="1"/>
    <col min="12300" max="12300" width="13.88671875" style="130" customWidth="1"/>
    <col min="12301" max="12301" width="14" style="130" bestFit="1" customWidth="1"/>
    <col min="12302" max="12302" width="15.33203125" style="130" customWidth="1"/>
    <col min="12303" max="12303" width="16.5546875" style="130" customWidth="1"/>
    <col min="12304" max="12304" width="16.109375" style="130" customWidth="1"/>
    <col min="12305" max="12305" width="11.33203125" style="130" bestFit="1" customWidth="1"/>
    <col min="12306" max="12306" width="12.88671875" style="130" bestFit="1" customWidth="1"/>
    <col min="12307" max="12544" width="9.109375" style="130"/>
    <col min="12545" max="12545" width="38.6640625" style="130" bestFit="1" customWidth="1"/>
    <col min="12546" max="12546" width="16.33203125" style="130" customWidth="1"/>
    <col min="12547" max="12547" width="15.44140625" style="130" customWidth="1"/>
    <col min="12548" max="12548" width="20.109375" style="130" customWidth="1"/>
    <col min="12549" max="12550" width="15" style="130" bestFit="1" customWidth="1"/>
    <col min="12551" max="12551" width="17" style="130" customWidth="1"/>
    <col min="12552" max="12552" width="14" style="130" bestFit="1" customWidth="1"/>
    <col min="12553" max="12553" width="14" style="130" customWidth="1"/>
    <col min="12554" max="12554" width="18.44140625" style="130" customWidth="1"/>
    <col min="12555" max="12555" width="14" style="130" customWidth="1"/>
    <col min="12556" max="12556" width="13.88671875" style="130" customWidth="1"/>
    <col min="12557" max="12557" width="14" style="130" bestFit="1" customWidth="1"/>
    <col min="12558" max="12558" width="15.33203125" style="130" customWidth="1"/>
    <col min="12559" max="12559" width="16.5546875" style="130" customWidth="1"/>
    <col min="12560" max="12560" width="16.109375" style="130" customWidth="1"/>
    <col min="12561" max="12561" width="11.33203125" style="130" bestFit="1" customWidth="1"/>
    <col min="12562" max="12562" width="12.88671875" style="130" bestFit="1" customWidth="1"/>
    <col min="12563" max="12800" width="9.109375" style="130"/>
    <col min="12801" max="12801" width="38.6640625" style="130" bestFit="1" customWidth="1"/>
    <col min="12802" max="12802" width="16.33203125" style="130" customWidth="1"/>
    <col min="12803" max="12803" width="15.44140625" style="130" customWidth="1"/>
    <col min="12804" max="12804" width="20.109375" style="130" customWidth="1"/>
    <col min="12805" max="12806" width="15" style="130" bestFit="1" customWidth="1"/>
    <col min="12807" max="12807" width="17" style="130" customWidth="1"/>
    <col min="12808" max="12808" width="14" style="130" bestFit="1" customWidth="1"/>
    <col min="12809" max="12809" width="14" style="130" customWidth="1"/>
    <col min="12810" max="12810" width="18.44140625" style="130" customWidth="1"/>
    <col min="12811" max="12811" width="14" style="130" customWidth="1"/>
    <col min="12812" max="12812" width="13.88671875" style="130" customWidth="1"/>
    <col min="12813" max="12813" width="14" style="130" bestFit="1" customWidth="1"/>
    <col min="12814" max="12814" width="15.33203125" style="130" customWidth="1"/>
    <col min="12815" max="12815" width="16.5546875" style="130" customWidth="1"/>
    <col min="12816" max="12816" width="16.109375" style="130" customWidth="1"/>
    <col min="12817" max="12817" width="11.33203125" style="130" bestFit="1" customWidth="1"/>
    <col min="12818" max="12818" width="12.88671875" style="130" bestFit="1" customWidth="1"/>
    <col min="12819" max="13056" width="9.109375" style="130"/>
    <col min="13057" max="13057" width="38.6640625" style="130" bestFit="1" customWidth="1"/>
    <col min="13058" max="13058" width="16.33203125" style="130" customWidth="1"/>
    <col min="13059" max="13059" width="15.44140625" style="130" customWidth="1"/>
    <col min="13060" max="13060" width="20.109375" style="130" customWidth="1"/>
    <col min="13061" max="13062" width="15" style="130" bestFit="1" customWidth="1"/>
    <col min="13063" max="13063" width="17" style="130" customWidth="1"/>
    <col min="13064" max="13064" width="14" style="130" bestFit="1" customWidth="1"/>
    <col min="13065" max="13065" width="14" style="130" customWidth="1"/>
    <col min="13066" max="13066" width="18.44140625" style="130" customWidth="1"/>
    <col min="13067" max="13067" width="14" style="130" customWidth="1"/>
    <col min="13068" max="13068" width="13.88671875" style="130" customWidth="1"/>
    <col min="13069" max="13069" width="14" style="130" bestFit="1" customWidth="1"/>
    <col min="13070" max="13070" width="15.33203125" style="130" customWidth="1"/>
    <col min="13071" max="13071" width="16.5546875" style="130" customWidth="1"/>
    <col min="13072" max="13072" width="16.109375" style="130" customWidth="1"/>
    <col min="13073" max="13073" width="11.33203125" style="130" bestFit="1" customWidth="1"/>
    <col min="13074" max="13074" width="12.88671875" style="130" bestFit="1" customWidth="1"/>
    <col min="13075" max="13312" width="9.109375" style="130"/>
    <col min="13313" max="13313" width="38.6640625" style="130" bestFit="1" customWidth="1"/>
    <col min="13314" max="13314" width="16.33203125" style="130" customWidth="1"/>
    <col min="13315" max="13315" width="15.44140625" style="130" customWidth="1"/>
    <col min="13316" max="13316" width="20.109375" style="130" customWidth="1"/>
    <col min="13317" max="13318" width="15" style="130" bestFit="1" customWidth="1"/>
    <col min="13319" max="13319" width="17" style="130" customWidth="1"/>
    <col min="13320" max="13320" width="14" style="130" bestFit="1" customWidth="1"/>
    <col min="13321" max="13321" width="14" style="130" customWidth="1"/>
    <col min="13322" max="13322" width="18.44140625" style="130" customWidth="1"/>
    <col min="13323" max="13323" width="14" style="130" customWidth="1"/>
    <col min="13324" max="13324" width="13.88671875" style="130" customWidth="1"/>
    <col min="13325" max="13325" width="14" style="130" bestFit="1" customWidth="1"/>
    <col min="13326" max="13326" width="15.33203125" style="130" customWidth="1"/>
    <col min="13327" max="13327" width="16.5546875" style="130" customWidth="1"/>
    <col min="13328" max="13328" width="16.109375" style="130" customWidth="1"/>
    <col min="13329" max="13329" width="11.33203125" style="130" bestFit="1" customWidth="1"/>
    <col min="13330" max="13330" width="12.88671875" style="130" bestFit="1" customWidth="1"/>
    <col min="13331" max="13568" width="9.109375" style="130"/>
    <col min="13569" max="13569" width="38.6640625" style="130" bestFit="1" customWidth="1"/>
    <col min="13570" max="13570" width="16.33203125" style="130" customWidth="1"/>
    <col min="13571" max="13571" width="15.44140625" style="130" customWidth="1"/>
    <col min="13572" max="13572" width="20.109375" style="130" customWidth="1"/>
    <col min="13573" max="13574" width="15" style="130" bestFit="1" customWidth="1"/>
    <col min="13575" max="13575" width="17" style="130" customWidth="1"/>
    <col min="13576" max="13576" width="14" style="130" bestFit="1" customWidth="1"/>
    <col min="13577" max="13577" width="14" style="130" customWidth="1"/>
    <col min="13578" max="13578" width="18.44140625" style="130" customWidth="1"/>
    <col min="13579" max="13579" width="14" style="130" customWidth="1"/>
    <col min="13580" max="13580" width="13.88671875" style="130" customWidth="1"/>
    <col min="13581" max="13581" width="14" style="130" bestFit="1" customWidth="1"/>
    <col min="13582" max="13582" width="15.33203125" style="130" customWidth="1"/>
    <col min="13583" max="13583" width="16.5546875" style="130" customWidth="1"/>
    <col min="13584" max="13584" width="16.109375" style="130" customWidth="1"/>
    <col min="13585" max="13585" width="11.33203125" style="130" bestFit="1" customWidth="1"/>
    <col min="13586" max="13586" width="12.88671875" style="130" bestFit="1" customWidth="1"/>
    <col min="13587" max="13824" width="9.109375" style="130"/>
    <col min="13825" max="13825" width="38.6640625" style="130" bestFit="1" customWidth="1"/>
    <col min="13826" max="13826" width="16.33203125" style="130" customWidth="1"/>
    <col min="13827" max="13827" width="15.44140625" style="130" customWidth="1"/>
    <col min="13828" max="13828" width="20.109375" style="130" customWidth="1"/>
    <col min="13829" max="13830" width="15" style="130" bestFit="1" customWidth="1"/>
    <col min="13831" max="13831" width="17" style="130" customWidth="1"/>
    <col min="13832" max="13832" width="14" style="130" bestFit="1" customWidth="1"/>
    <col min="13833" max="13833" width="14" style="130" customWidth="1"/>
    <col min="13834" max="13834" width="18.44140625" style="130" customWidth="1"/>
    <col min="13835" max="13835" width="14" style="130" customWidth="1"/>
    <col min="13836" max="13836" width="13.88671875" style="130" customWidth="1"/>
    <col min="13837" max="13837" width="14" style="130" bestFit="1" customWidth="1"/>
    <col min="13838" max="13838" width="15.33203125" style="130" customWidth="1"/>
    <col min="13839" max="13839" width="16.5546875" style="130" customWidth="1"/>
    <col min="13840" max="13840" width="16.109375" style="130" customWidth="1"/>
    <col min="13841" max="13841" width="11.33203125" style="130" bestFit="1" customWidth="1"/>
    <col min="13842" max="13842" width="12.88671875" style="130" bestFit="1" customWidth="1"/>
    <col min="13843" max="14080" width="9.109375" style="130"/>
    <col min="14081" max="14081" width="38.6640625" style="130" bestFit="1" customWidth="1"/>
    <col min="14082" max="14082" width="16.33203125" style="130" customWidth="1"/>
    <col min="14083" max="14083" width="15.44140625" style="130" customWidth="1"/>
    <col min="14084" max="14084" width="20.109375" style="130" customWidth="1"/>
    <col min="14085" max="14086" width="15" style="130" bestFit="1" customWidth="1"/>
    <col min="14087" max="14087" width="17" style="130" customWidth="1"/>
    <col min="14088" max="14088" width="14" style="130" bestFit="1" customWidth="1"/>
    <col min="14089" max="14089" width="14" style="130" customWidth="1"/>
    <col min="14090" max="14090" width="18.44140625" style="130" customWidth="1"/>
    <col min="14091" max="14091" width="14" style="130" customWidth="1"/>
    <col min="14092" max="14092" width="13.88671875" style="130" customWidth="1"/>
    <col min="14093" max="14093" width="14" style="130" bestFit="1" customWidth="1"/>
    <col min="14094" max="14094" width="15.33203125" style="130" customWidth="1"/>
    <col min="14095" max="14095" width="16.5546875" style="130" customWidth="1"/>
    <col min="14096" max="14096" width="16.109375" style="130" customWidth="1"/>
    <col min="14097" max="14097" width="11.33203125" style="130" bestFit="1" customWidth="1"/>
    <col min="14098" max="14098" width="12.88671875" style="130" bestFit="1" customWidth="1"/>
    <col min="14099" max="14336" width="9.109375" style="130"/>
    <col min="14337" max="14337" width="38.6640625" style="130" bestFit="1" customWidth="1"/>
    <col min="14338" max="14338" width="16.33203125" style="130" customWidth="1"/>
    <col min="14339" max="14339" width="15.44140625" style="130" customWidth="1"/>
    <col min="14340" max="14340" width="20.109375" style="130" customWidth="1"/>
    <col min="14341" max="14342" width="15" style="130" bestFit="1" customWidth="1"/>
    <col min="14343" max="14343" width="17" style="130" customWidth="1"/>
    <col min="14344" max="14344" width="14" style="130" bestFit="1" customWidth="1"/>
    <col min="14345" max="14345" width="14" style="130" customWidth="1"/>
    <col min="14346" max="14346" width="18.44140625" style="130" customWidth="1"/>
    <col min="14347" max="14347" width="14" style="130" customWidth="1"/>
    <col min="14348" max="14348" width="13.88671875" style="130" customWidth="1"/>
    <col min="14349" max="14349" width="14" style="130" bestFit="1" customWidth="1"/>
    <col min="14350" max="14350" width="15.33203125" style="130" customWidth="1"/>
    <col min="14351" max="14351" width="16.5546875" style="130" customWidth="1"/>
    <col min="14352" max="14352" width="16.109375" style="130" customWidth="1"/>
    <col min="14353" max="14353" width="11.33203125" style="130" bestFit="1" customWidth="1"/>
    <col min="14354" max="14354" width="12.88671875" style="130" bestFit="1" customWidth="1"/>
    <col min="14355" max="14592" width="9.109375" style="130"/>
    <col min="14593" max="14593" width="38.6640625" style="130" bestFit="1" customWidth="1"/>
    <col min="14594" max="14594" width="16.33203125" style="130" customWidth="1"/>
    <col min="14595" max="14595" width="15.44140625" style="130" customWidth="1"/>
    <col min="14596" max="14596" width="20.109375" style="130" customWidth="1"/>
    <col min="14597" max="14598" width="15" style="130" bestFit="1" customWidth="1"/>
    <col min="14599" max="14599" width="17" style="130" customWidth="1"/>
    <col min="14600" max="14600" width="14" style="130" bestFit="1" customWidth="1"/>
    <col min="14601" max="14601" width="14" style="130" customWidth="1"/>
    <col min="14602" max="14602" width="18.44140625" style="130" customWidth="1"/>
    <col min="14603" max="14603" width="14" style="130" customWidth="1"/>
    <col min="14604" max="14604" width="13.88671875" style="130" customWidth="1"/>
    <col min="14605" max="14605" width="14" style="130" bestFit="1" customWidth="1"/>
    <col min="14606" max="14606" width="15.33203125" style="130" customWidth="1"/>
    <col min="14607" max="14607" width="16.5546875" style="130" customWidth="1"/>
    <col min="14608" max="14608" width="16.109375" style="130" customWidth="1"/>
    <col min="14609" max="14609" width="11.33203125" style="130" bestFit="1" customWidth="1"/>
    <col min="14610" max="14610" width="12.88671875" style="130" bestFit="1" customWidth="1"/>
    <col min="14611" max="14848" width="9.109375" style="130"/>
    <col min="14849" max="14849" width="38.6640625" style="130" bestFit="1" customWidth="1"/>
    <col min="14850" max="14850" width="16.33203125" style="130" customWidth="1"/>
    <col min="14851" max="14851" width="15.44140625" style="130" customWidth="1"/>
    <col min="14852" max="14852" width="20.109375" style="130" customWidth="1"/>
    <col min="14853" max="14854" width="15" style="130" bestFit="1" customWidth="1"/>
    <col min="14855" max="14855" width="17" style="130" customWidth="1"/>
    <col min="14856" max="14856" width="14" style="130" bestFit="1" customWidth="1"/>
    <col min="14857" max="14857" width="14" style="130" customWidth="1"/>
    <col min="14858" max="14858" width="18.44140625" style="130" customWidth="1"/>
    <col min="14859" max="14859" width="14" style="130" customWidth="1"/>
    <col min="14860" max="14860" width="13.88671875" style="130" customWidth="1"/>
    <col min="14861" max="14861" width="14" style="130" bestFit="1" customWidth="1"/>
    <col min="14862" max="14862" width="15.33203125" style="130" customWidth="1"/>
    <col min="14863" max="14863" width="16.5546875" style="130" customWidth="1"/>
    <col min="14864" max="14864" width="16.109375" style="130" customWidth="1"/>
    <col min="14865" max="14865" width="11.33203125" style="130" bestFit="1" customWidth="1"/>
    <col min="14866" max="14866" width="12.88671875" style="130" bestFit="1" customWidth="1"/>
    <col min="14867" max="15104" width="9.109375" style="130"/>
    <col min="15105" max="15105" width="38.6640625" style="130" bestFit="1" customWidth="1"/>
    <col min="15106" max="15106" width="16.33203125" style="130" customWidth="1"/>
    <col min="15107" max="15107" width="15.44140625" style="130" customWidth="1"/>
    <col min="15108" max="15108" width="20.109375" style="130" customWidth="1"/>
    <col min="15109" max="15110" width="15" style="130" bestFit="1" customWidth="1"/>
    <col min="15111" max="15111" width="17" style="130" customWidth="1"/>
    <col min="15112" max="15112" width="14" style="130" bestFit="1" customWidth="1"/>
    <col min="15113" max="15113" width="14" style="130" customWidth="1"/>
    <col min="15114" max="15114" width="18.44140625" style="130" customWidth="1"/>
    <col min="15115" max="15115" width="14" style="130" customWidth="1"/>
    <col min="15116" max="15116" width="13.88671875" style="130" customWidth="1"/>
    <col min="15117" max="15117" width="14" style="130" bestFit="1" customWidth="1"/>
    <col min="15118" max="15118" width="15.33203125" style="130" customWidth="1"/>
    <col min="15119" max="15119" width="16.5546875" style="130" customWidth="1"/>
    <col min="15120" max="15120" width="16.109375" style="130" customWidth="1"/>
    <col min="15121" max="15121" width="11.33203125" style="130" bestFit="1" customWidth="1"/>
    <col min="15122" max="15122" width="12.88671875" style="130" bestFit="1" customWidth="1"/>
    <col min="15123" max="15360" width="9.109375" style="130"/>
    <col min="15361" max="15361" width="38.6640625" style="130" bestFit="1" customWidth="1"/>
    <col min="15362" max="15362" width="16.33203125" style="130" customWidth="1"/>
    <col min="15363" max="15363" width="15.44140625" style="130" customWidth="1"/>
    <col min="15364" max="15364" width="20.109375" style="130" customWidth="1"/>
    <col min="15365" max="15366" width="15" style="130" bestFit="1" customWidth="1"/>
    <col min="15367" max="15367" width="17" style="130" customWidth="1"/>
    <col min="15368" max="15368" width="14" style="130" bestFit="1" customWidth="1"/>
    <col min="15369" max="15369" width="14" style="130" customWidth="1"/>
    <col min="15370" max="15370" width="18.44140625" style="130" customWidth="1"/>
    <col min="15371" max="15371" width="14" style="130" customWidth="1"/>
    <col min="15372" max="15372" width="13.88671875" style="130" customWidth="1"/>
    <col min="15373" max="15373" width="14" style="130" bestFit="1" customWidth="1"/>
    <col min="15374" max="15374" width="15.33203125" style="130" customWidth="1"/>
    <col min="15375" max="15375" width="16.5546875" style="130" customWidth="1"/>
    <col min="15376" max="15376" width="16.109375" style="130" customWidth="1"/>
    <col min="15377" max="15377" width="11.33203125" style="130" bestFit="1" customWidth="1"/>
    <col min="15378" max="15378" width="12.88671875" style="130" bestFit="1" customWidth="1"/>
    <col min="15379" max="15616" width="9.109375" style="130"/>
    <col min="15617" max="15617" width="38.6640625" style="130" bestFit="1" customWidth="1"/>
    <col min="15618" max="15618" width="16.33203125" style="130" customWidth="1"/>
    <col min="15619" max="15619" width="15.44140625" style="130" customWidth="1"/>
    <col min="15620" max="15620" width="20.109375" style="130" customWidth="1"/>
    <col min="15621" max="15622" width="15" style="130" bestFit="1" customWidth="1"/>
    <col min="15623" max="15623" width="17" style="130" customWidth="1"/>
    <col min="15624" max="15624" width="14" style="130" bestFit="1" customWidth="1"/>
    <col min="15625" max="15625" width="14" style="130" customWidth="1"/>
    <col min="15626" max="15626" width="18.44140625" style="130" customWidth="1"/>
    <col min="15627" max="15627" width="14" style="130" customWidth="1"/>
    <col min="15628" max="15628" width="13.88671875" style="130" customWidth="1"/>
    <col min="15629" max="15629" width="14" style="130" bestFit="1" customWidth="1"/>
    <col min="15630" max="15630" width="15.33203125" style="130" customWidth="1"/>
    <col min="15631" max="15631" width="16.5546875" style="130" customWidth="1"/>
    <col min="15632" max="15632" width="16.109375" style="130" customWidth="1"/>
    <col min="15633" max="15633" width="11.33203125" style="130" bestFit="1" customWidth="1"/>
    <col min="15634" max="15634" width="12.88671875" style="130" bestFit="1" customWidth="1"/>
    <col min="15635" max="15872" width="9.109375" style="130"/>
    <col min="15873" max="15873" width="38.6640625" style="130" bestFit="1" customWidth="1"/>
    <col min="15874" max="15874" width="16.33203125" style="130" customWidth="1"/>
    <col min="15875" max="15875" width="15.44140625" style="130" customWidth="1"/>
    <col min="15876" max="15876" width="20.109375" style="130" customWidth="1"/>
    <col min="15877" max="15878" width="15" style="130" bestFit="1" customWidth="1"/>
    <col min="15879" max="15879" width="17" style="130" customWidth="1"/>
    <col min="15880" max="15880" width="14" style="130" bestFit="1" customWidth="1"/>
    <col min="15881" max="15881" width="14" style="130" customWidth="1"/>
    <col min="15882" max="15882" width="18.44140625" style="130" customWidth="1"/>
    <col min="15883" max="15883" width="14" style="130" customWidth="1"/>
    <col min="15884" max="15884" width="13.88671875" style="130" customWidth="1"/>
    <col min="15885" max="15885" width="14" style="130" bestFit="1" customWidth="1"/>
    <col min="15886" max="15886" width="15.33203125" style="130" customWidth="1"/>
    <col min="15887" max="15887" width="16.5546875" style="130" customWidth="1"/>
    <col min="15888" max="15888" width="16.109375" style="130" customWidth="1"/>
    <col min="15889" max="15889" width="11.33203125" style="130" bestFit="1" customWidth="1"/>
    <col min="15890" max="15890" width="12.88671875" style="130" bestFit="1" customWidth="1"/>
    <col min="15891" max="16128" width="9.109375" style="130"/>
    <col min="16129" max="16129" width="38.6640625" style="130" bestFit="1" customWidth="1"/>
    <col min="16130" max="16130" width="16.33203125" style="130" customWidth="1"/>
    <col min="16131" max="16131" width="15.44140625" style="130" customWidth="1"/>
    <col min="16132" max="16132" width="20.109375" style="130" customWidth="1"/>
    <col min="16133" max="16134" width="15" style="130" bestFit="1" customWidth="1"/>
    <col min="16135" max="16135" width="17" style="130" customWidth="1"/>
    <col min="16136" max="16136" width="14" style="130" bestFit="1" customWidth="1"/>
    <col min="16137" max="16137" width="14" style="130" customWidth="1"/>
    <col min="16138" max="16138" width="18.44140625" style="130" customWidth="1"/>
    <col min="16139" max="16139" width="14" style="130" customWidth="1"/>
    <col min="16140" max="16140" width="13.88671875" style="130" customWidth="1"/>
    <col min="16141" max="16141" width="14" style="130" bestFit="1" customWidth="1"/>
    <col min="16142" max="16142" width="15.33203125" style="130" customWidth="1"/>
    <col min="16143" max="16143" width="16.5546875" style="130" customWidth="1"/>
    <col min="16144" max="16144" width="16.109375" style="130" customWidth="1"/>
    <col min="16145" max="16145" width="11.33203125" style="130" bestFit="1" customWidth="1"/>
    <col min="16146" max="16146" width="12.88671875" style="130" bestFit="1" customWidth="1"/>
    <col min="16147" max="16384" width="9.109375" style="130"/>
  </cols>
  <sheetData>
    <row r="1" spans="1:22" x14ac:dyDescent="0.25">
      <c r="B1" s="131" t="s">
        <v>0</v>
      </c>
    </row>
    <row r="2" spans="1:22" x14ac:dyDescent="0.25">
      <c r="B2" s="131" t="s">
        <v>1</v>
      </c>
    </row>
    <row r="3" spans="1:22" x14ac:dyDescent="0.25">
      <c r="B3" s="131" t="s">
        <v>500</v>
      </c>
    </row>
    <row r="4" spans="1:22" x14ac:dyDescent="0.25">
      <c r="B4" s="131" t="s">
        <v>327</v>
      </c>
    </row>
    <row r="5" spans="1:22" x14ac:dyDescent="0.25">
      <c r="B5" s="133"/>
      <c r="J5" s="391" t="s">
        <v>512</v>
      </c>
      <c r="K5" s="391" t="s">
        <v>513</v>
      </c>
    </row>
    <row r="6" spans="1:22" x14ac:dyDescent="0.25">
      <c r="B6" s="133"/>
      <c r="J6" s="392">
        <v>44287</v>
      </c>
      <c r="K6" s="392">
        <v>44651</v>
      </c>
    </row>
    <row r="7" spans="1:22" x14ac:dyDescent="0.25">
      <c r="B7" s="368"/>
      <c r="C7" s="446" t="s">
        <v>328</v>
      </c>
      <c r="D7" s="447"/>
      <c r="E7" s="447"/>
      <c r="F7" s="447"/>
      <c r="G7" s="447"/>
      <c r="H7" s="447"/>
      <c r="I7" s="448"/>
      <c r="J7" s="449" t="s">
        <v>329</v>
      </c>
      <c r="K7" s="450"/>
      <c r="L7" s="450"/>
      <c r="M7" s="450"/>
      <c r="N7" s="450"/>
      <c r="O7" s="450"/>
      <c r="P7" s="451"/>
      <c r="Q7" s="446" t="s">
        <v>330</v>
      </c>
      <c r="R7" s="448"/>
    </row>
    <row r="8" spans="1:22" x14ac:dyDescent="0.25">
      <c r="B8" s="368" t="s">
        <v>331</v>
      </c>
      <c r="C8" s="369" t="s">
        <v>332</v>
      </c>
      <c r="D8" s="370" t="s">
        <v>20</v>
      </c>
      <c r="E8" s="370" t="s">
        <v>377</v>
      </c>
      <c r="F8" s="371" t="s">
        <v>378</v>
      </c>
      <c r="G8" s="369" t="s">
        <v>21</v>
      </c>
      <c r="H8" s="369" t="s">
        <v>494</v>
      </c>
      <c r="I8" s="372" t="s">
        <v>333</v>
      </c>
      <c r="J8" s="372" t="s">
        <v>334</v>
      </c>
      <c r="K8" s="370" t="s">
        <v>335</v>
      </c>
      <c r="L8" s="370" t="s">
        <v>336</v>
      </c>
      <c r="M8" s="369" t="s">
        <v>338</v>
      </c>
      <c r="N8" s="369" t="s">
        <v>337</v>
      </c>
      <c r="O8" s="369" t="s">
        <v>492</v>
      </c>
      <c r="P8" s="443" t="s">
        <v>333</v>
      </c>
      <c r="Q8" s="443" t="s">
        <v>8</v>
      </c>
      <c r="R8" s="443" t="s">
        <v>8</v>
      </c>
    </row>
    <row r="9" spans="1:22" s="134" customFormat="1" x14ac:dyDescent="0.25">
      <c r="A9" s="134" t="s">
        <v>109</v>
      </c>
      <c r="B9" s="373" t="s">
        <v>339</v>
      </c>
      <c r="C9" s="374">
        <f>J6</f>
        <v>44287</v>
      </c>
      <c r="D9" s="375" t="s">
        <v>11</v>
      </c>
      <c r="E9" s="376" t="s">
        <v>11</v>
      </c>
      <c r="F9" s="376" t="s">
        <v>11</v>
      </c>
      <c r="G9" s="376" t="s">
        <v>11</v>
      </c>
      <c r="H9" s="376" t="s">
        <v>11</v>
      </c>
      <c r="I9" s="374">
        <f>K6</f>
        <v>44651</v>
      </c>
      <c r="J9" s="374">
        <f>J6-1</f>
        <v>44286</v>
      </c>
      <c r="K9" s="376" t="s">
        <v>11</v>
      </c>
      <c r="L9" s="377" t="s">
        <v>340</v>
      </c>
      <c r="M9" s="376" t="s">
        <v>106</v>
      </c>
      <c r="N9" s="376" t="s">
        <v>106</v>
      </c>
      <c r="O9" s="376" t="s">
        <v>493</v>
      </c>
      <c r="P9" s="444">
        <f>K6</f>
        <v>44651</v>
      </c>
      <c r="Q9" s="444">
        <f>K6</f>
        <v>44651</v>
      </c>
      <c r="R9" s="444">
        <f>J6-1</f>
        <v>44286</v>
      </c>
      <c r="S9" s="389" t="s">
        <v>510</v>
      </c>
      <c r="T9" s="134" t="s">
        <v>511</v>
      </c>
      <c r="U9" s="176"/>
    </row>
    <row r="10" spans="1:22" ht="24.9" customHeight="1" x14ac:dyDescent="0.25">
      <c r="B10" s="378" t="s">
        <v>341</v>
      </c>
      <c r="C10" s="253">
        <v>79778137</v>
      </c>
      <c r="D10" s="253">
        <v>0</v>
      </c>
      <c r="E10" s="253">
        <v>0</v>
      </c>
      <c r="F10" s="253">
        <v>0</v>
      </c>
      <c r="G10" s="253">
        <v>0</v>
      </c>
      <c r="H10" s="253"/>
      <c r="I10" s="439">
        <f>+ROUND(C10+D10+E10-F10-G10-H10,0)</f>
        <v>79778137</v>
      </c>
      <c r="J10" s="379">
        <v>0</v>
      </c>
      <c r="K10" s="253"/>
      <c r="L10" s="253"/>
      <c r="M10" s="253"/>
      <c r="N10" s="253">
        <v>0</v>
      </c>
      <c r="O10" s="253">
        <v>0</v>
      </c>
      <c r="P10" s="440">
        <f>J10+K10+L10-M10+N10-O10</f>
        <v>0</v>
      </c>
      <c r="Q10" s="440">
        <f>I10-P10</f>
        <v>79778137</v>
      </c>
      <c r="R10" s="440">
        <f>C10-J10</f>
        <v>79778137</v>
      </c>
      <c r="T10" s="173"/>
    </row>
    <row r="11" spans="1:22" ht="24.9" customHeight="1" x14ac:dyDescent="0.25">
      <c r="B11" s="368" t="s">
        <v>342</v>
      </c>
      <c r="C11" s="253">
        <v>5847687</v>
      </c>
      <c r="D11" s="253">
        <v>0</v>
      </c>
      <c r="E11" s="253">
        <v>0</v>
      </c>
      <c r="F11" s="253">
        <v>0</v>
      </c>
      <c r="G11" s="253">
        <v>0</v>
      </c>
      <c r="H11" s="253"/>
      <c r="I11" s="439">
        <f t="shared" ref="I11:I20" si="0">+ROUND(C11+D11+E11-F11-G11-H11,0)</f>
        <v>5847687</v>
      </c>
      <c r="J11" s="379">
        <v>0</v>
      </c>
      <c r="K11" s="253"/>
      <c r="L11" s="253"/>
      <c r="M11" s="253"/>
      <c r="N11" s="253">
        <v>0</v>
      </c>
      <c r="O11" s="253">
        <v>0</v>
      </c>
      <c r="P11" s="440">
        <f>J11+K11+L11-M11+N11-O11</f>
        <v>0</v>
      </c>
      <c r="Q11" s="440">
        <f t="shared" ref="Q11:Q19" si="1">I11-P11</f>
        <v>5847687</v>
      </c>
      <c r="R11" s="440">
        <f>C11-J11</f>
        <v>5847687</v>
      </c>
      <c r="T11" s="173"/>
    </row>
    <row r="12" spans="1:22" ht="24.9" customHeight="1" x14ac:dyDescent="0.25">
      <c r="B12" s="368" t="s">
        <v>343</v>
      </c>
      <c r="C12" s="253">
        <f>'D-BUILDING'!C65</f>
        <v>188240640</v>
      </c>
      <c r="D12" s="253">
        <v>0</v>
      </c>
      <c r="E12" s="253">
        <v>0</v>
      </c>
      <c r="F12" s="253">
        <v>0</v>
      </c>
      <c r="G12" s="253">
        <v>0</v>
      </c>
      <c r="H12" s="253"/>
      <c r="I12" s="439">
        <f t="shared" si="0"/>
        <v>188240640</v>
      </c>
      <c r="J12" s="253">
        <f>'D-BUILDING'!P65</f>
        <v>54625739.068317473</v>
      </c>
      <c r="K12" s="253">
        <f>ROUND('D-BUILDING'!R65,0)</f>
        <v>5912394</v>
      </c>
      <c r="L12" s="253">
        <v>0</v>
      </c>
      <c r="M12" s="253">
        <v>0</v>
      </c>
      <c r="N12" s="253">
        <v>0</v>
      </c>
      <c r="O12" s="253">
        <f>'[1]D-BUILDING'!BK71</f>
        <v>0</v>
      </c>
      <c r="P12" s="440">
        <f>J12+K12+L12-M12+N12-O12+1</f>
        <v>60538134.068317473</v>
      </c>
      <c r="Q12" s="445">
        <f>I12-P12</f>
        <v>127702505.93168253</v>
      </c>
      <c r="R12" s="440">
        <f>C12-J12</f>
        <v>133614900.93168253</v>
      </c>
      <c r="S12" s="389">
        <f>'D-BUILDING'!X65</f>
        <v>133614900.931683</v>
      </c>
      <c r="T12" s="173">
        <f>R12-S12</f>
        <v>-4.76837158203125E-7</v>
      </c>
    </row>
    <row r="13" spans="1:22" ht="24.9" customHeight="1" x14ac:dyDescent="0.25">
      <c r="B13" s="368" t="s">
        <v>344</v>
      </c>
      <c r="C13" s="253">
        <f>'D-BUILDING'!C69</f>
        <v>5225493</v>
      </c>
      <c r="D13" s="253">
        <v>0</v>
      </c>
      <c r="E13" s="253">
        <v>0</v>
      </c>
      <c r="F13" s="253">
        <v>0</v>
      </c>
      <c r="G13" s="253">
        <v>0</v>
      </c>
      <c r="H13" s="253"/>
      <c r="I13" s="439">
        <f t="shared" si="0"/>
        <v>5225493</v>
      </c>
      <c r="J13" s="253">
        <f>'D-BUILDING'!P69</f>
        <v>758761.51575887611</v>
      </c>
      <c r="K13" s="253">
        <f>ROUND('D-BUILDING'!R69,0)</f>
        <v>82460</v>
      </c>
      <c r="L13" s="253">
        <v>0</v>
      </c>
      <c r="M13" s="253">
        <v>0</v>
      </c>
      <c r="N13" s="253">
        <v>0</v>
      </c>
      <c r="O13" s="253">
        <f>'[1]D-BUILDING'!BK78</f>
        <v>0</v>
      </c>
      <c r="P13" s="440">
        <f>J13+K13+L13-M13+N13-O13</f>
        <v>841221.51575887611</v>
      </c>
      <c r="Q13" s="440">
        <f t="shared" si="1"/>
        <v>4384271.4842411242</v>
      </c>
      <c r="R13" s="440">
        <f>C13-J13</f>
        <v>4466731.4842411242</v>
      </c>
      <c r="S13" s="389">
        <f>'D-BUILDING'!X69</f>
        <v>4466731.4842411196</v>
      </c>
      <c r="T13" s="173">
        <f t="shared" ref="T13:T33" si="2">R13-S13</f>
        <v>0</v>
      </c>
    </row>
    <row r="14" spans="1:22" ht="24.9" customHeight="1" x14ac:dyDescent="0.25">
      <c r="B14" s="368" t="s">
        <v>345</v>
      </c>
      <c r="C14" s="253">
        <f>+'D-ELECTRI. '!D35</f>
        <v>15431317.220000001</v>
      </c>
      <c r="D14" s="253"/>
      <c r="E14" s="253">
        <v>0</v>
      </c>
      <c r="F14" s="253">
        <v>0</v>
      </c>
      <c r="G14" s="253"/>
      <c r="H14" s="253"/>
      <c r="I14" s="439">
        <f t="shared" si="0"/>
        <v>15431317</v>
      </c>
      <c r="J14" s="253">
        <f>+'D-ELECTRI. '!Q35</f>
        <v>3849320.2199999955</v>
      </c>
      <c r="K14" s="253">
        <f>ROUND('D-ELECTRI. '!S35,0)</f>
        <v>354863</v>
      </c>
      <c r="L14" s="253">
        <v>0</v>
      </c>
      <c r="M14" s="194">
        <v>0</v>
      </c>
      <c r="N14" s="253">
        <v>0</v>
      </c>
      <c r="O14" s="253"/>
      <c r="P14" s="440">
        <f>J14+K14+L14-M14+N14-O14</f>
        <v>4204183.2199999951</v>
      </c>
      <c r="Q14" s="440">
        <f t="shared" si="1"/>
        <v>11227133.780000005</v>
      </c>
      <c r="R14" s="440">
        <f>C14-J14</f>
        <v>11581997.000000006</v>
      </c>
      <c r="S14" s="389">
        <f>'D-ELECTRI. '!Y35</f>
        <v>11581997</v>
      </c>
      <c r="T14" s="173">
        <f t="shared" si="2"/>
        <v>0</v>
      </c>
    </row>
    <row r="15" spans="1:22" ht="24.9" customHeight="1" x14ac:dyDescent="0.25">
      <c r="B15" s="380" t="s">
        <v>346</v>
      </c>
      <c r="C15" s="253">
        <f>+'D-PLANTS &amp; MACHINERY '!D188-1</f>
        <v>139214616.190025</v>
      </c>
      <c r="D15" s="253">
        <f>'D-PLANTS &amp; MACHINERY '!F188</f>
        <v>36100</v>
      </c>
      <c r="E15" s="253">
        <v>0</v>
      </c>
      <c r="F15" s="253">
        <f>+'D-PLANTS &amp; MACHINERY '!H188</f>
        <v>870887</v>
      </c>
      <c r="G15" s="253"/>
      <c r="H15" s="253"/>
      <c r="I15" s="439">
        <f t="shared" si="0"/>
        <v>138379829</v>
      </c>
      <c r="J15" s="253">
        <f>+'D-PLANTS &amp; MACHINERY '!S188</f>
        <v>77379149.420010149</v>
      </c>
      <c r="K15" s="253">
        <f>ROUND('D-PLANTS &amp; MACHINERY '!U188,0)</f>
        <v>8081458</v>
      </c>
      <c r="L15" s="253">
        <v>0</v>
      </c>
      <c r="M15" s="390">
        <f>'D-PLANTS &amp; MACHINERY '!X188</f>
        <v>596549.38238747558</v>
      </c>
      <c r="N15" s="253">
        <v>0</v>
      </c>
      <c r="O15" s="253"/>
      <c r="P15" s="440">
        <f>J15+K15+L15-M15+N15-O15</f>
        <v>84864058.037622675</v>
      </c>
      <c r="Q15" s="440">
        <f>I15-P15</f>
        <v>53515770.962377325</v>
      </c>
      <c r="R15" s="440">
        <f>C15-J15-N15</f>
        <v>61835466.770014852</v>
      </c>
      <c r="S15" s="389">
        <f>'D-PLANTS &amp; MACHINERY '!AA188</f>
        <v>61835467.770014867</v>
      </c>
      <c r="T15" s="173">
        <f t="shared" si="2"/>
        <v>-1.0000000149011612</v>
      </c>
      <c r="V15" s="142"/>
    </row>
    <row r="16" spans="1:22" ht="24.9" customHeight="1" x14ac:dyDescent="0.25">
      <c r="B16" s="368" t="s">
        <v>110</v>
      </c>
      <c r="C16" s="253">
        <f>'D-Tubewell'!K14</f>
        <v>1249614</v>
      </c>
      <c r="D16" s="253">
        <v>0</v>
      </c>
      <c r="E16" s="253">
        <v>0</v>
      </c>
      <c r="F16" s="253">
        <v>0</v>
      </c>
      <c r="G16" s="253">
        <f>ROUND('[1]D-Tubewell'!J22,0)</f>
        <v>0</v>
      </c>
      <c r="H16" s="253"/>
      <c r="I16" s="439">
        <f t="shared" si="0"/>
        <v>1249614</v>
      </c>
      <c r="J16" s="253">
        <f>'D-Tubewell'!X14</f>
        <v>1187133</v>
      </c>
      <c r="K16" s="253">
        <f>ROUND('D-Tubewell'!Z14,0)</f>
        <v>0</v>
      </c>
      <c r="L16" s="253">
        <v>0</v>
      </c>
      <c r="M16" s="253">
        <f>ROUND('[1]D-Tubewell'!BS22,0)</f>
        <v>0</v>
      </c>
      <c r="N16" s="253">
        <v>0</v>
      </c>
      <c r="O16" s="253"/>
      <c r="P16" s="440">
        <f>J16+K16+L16-M16+N16-O16</f>
        <v>1187133</v>
      </c>
      <c r="Q16" s="440">
        <f t="shared" si="1"/>
        <v>62481</v>
      </c>
      <c r="R16" s="440">
        <v>62481</v>
      </c>
      <c r="S16" s="389">
        <f>'D-Tubewell'!AF14</f>
        <v>62481</v>
      </c>
      <c r="T16" s="173">
        <f t="shared" si="2"/>
        <v>0</v>
      </c>
    </row>
    <row r="17" spans="2:20" ht="24.9" customHeight="1" x14ac:dyDescent="0.25">
      <c r="B17" s="381" t="s">
        <v>347</v>
      </c>
      <c r="C17" s="253">
        <f>'D-VEHICLE'!C16</f>
        <v>276961</v>
      </c>
      <c r="D17" s="253">
        <v>0</v>
      </c>
      <c r="E17" s="253">
        <v>0</v>
      </c>
      <c r="F17" s="253">
        <v>0</v>
      </c>
      <c r="G17" s="253">
        <f>'D-VEHICLE'!G16</f>
        <v>0</v>
      </c>
      <c r="H17" s="253"/>
      <c r="I17" s="439">
        <f t="shared" si="0"/>
        <v>276961</v>
      </c>
      <c r="J17" s="253">
        <f>'D-VEHICLE'!P16</f>
        <v>263170</v>
      </c>
      <c r="K17" s="253">
        <f>ROUND('D-VEHICLE'!R16,0)</f>
        <v>0</v>
      </c>
      <c r="L17" s="253">
        <v>0</v>
      </c>
      <c r="M17" s="253">
        <v>0</v>
      </c>
      <c r="N17" s="253">
        <v>0</v>
      </c>
      <c r="O17" s="253">
        <f>'D-VEHICLE'!U16</f>
        <v>0</v>
      </c>
      <c r="P17" s="440">
        <f>J17+K17+L17-M17+N17-O17</f>
        <v>263170</v>
      </c>
      <c r="Q17" s="440">
        <f t="shared" si="1"/>
        <v>13791</v>
      </c>
      <c r="R17" s="440">
        <f>C17-J17</f>
        <v>13791</v>
      </c>
      <c r="S17" s="389">
        <f>'D-VEHICLE'!X16</f>
        <v>13790.961369863013</v>
      </c>
      <c r="T17" s="173">
        <f t="shared" si="2"/>
        <v>3.8630136987194419E-2</v>
      </c>
    </row>
    <row r="18" spans="2:20" ht="24.9" customHeight="1" x14ac:dyDescent="0.25">
      <c r="B18" s="368" t="s">
        <v>348</v>
      </c>
      <c r="C18" s="253">
        <f>+'D-FURNITURE'!C78+'D-FURNITURE'!C82</f>
        <v>3343158</v>
      </c>
      <c r="D18" s="253"/>
      <c r="E18" s="253">
        <v>0</v>
      </c>
      <c r="F18" s="253">
        <v>0</v>
      </c>
      <c r="G18" s="253"/>
      <c r="H18" s="253"/>
      <c r="I18" s="440">
        <f t="shared" si="0"/>
        <v>3343158</v>
      </c>
      <c r="J18" s="253">
        <f>+'D-FURNITURE'!P78+'D-FURNITURE'!P82</f>
        <v>1553198.9314599186</v>
      </c>
      <c r="K18" s="253">
        <f>ROUND('D-FURNITURE'!R78+'D-FURNITURE'!R82,0)</f>
        <v>311707</v>
      </c>
      <c r="L18" s="253">
        <v>0</v>
      </c>
      <c r="M18" s="253">
        <f>ROUND('[1]D-FURNITURE'!BV97,0)</f>
        <v>0</v>
      </c>
      <c r="N18" s="253">
        <v>0</v>
      </c>
      <c r="O18" s="253"/>
      <c r="P18" s="440">
        <f t="shared" ref="P18:P20" si="3">J18+K18+L18-M18+N18-O18</f>
        <v>1864905.9314599186</v>
      </c>
      <c r="Q18" s="440">
        <f t="shared" si="1"/>
        <v>1478252.0685400814</v>
      </c>
      <c r="R18" s="440">
        <f>C18-J18</f>
        <v>1789959.0685400814</v>
      </c>
      <c r="S18" s="389">
        <f>'D-FURNITURE'!X78</f>
        <v>1789874.6267592593</v>
      </c>
      <c r="T18" s="173">
        <f t="shared" si="2"/>
        <v>84.441780822118744</v>
      </c>
    </row>
    <row r="19" spans="2:20" ht="24.9" customHeight="1" x14ac:dyDescent="0.25">
      <c r="B19" s="368" t="s">
        <v>349</v>
      </c>
      <c r="C19" s="253">
        <f>+'D-OFFICE EQUIP'!C79+'D-OFFICE EQUIP'!C88-1</f>
        <v>2889151.7800000003</v>
      </c>
      <c r="D19" s="253">
        <f>+'D-OFFICE EQUIP'!$E$79</f>
        <v>15200</v>
      </c>
      <c r="E19" s="253">
        <v>0</v>
      </c>
      <c r="F19" s="253">
        <v>0</v>
      </c>
      <c r="G19" s="253"/>
      <c r="H19" s="253"/>
      <c r="I19" s="440">
        <f t="shared" si="0"/>
        <v>2904352</v>
      </c>
      <c r="J19" s="253">
        <f>+'D-OFFICE EQUIP'!P79+'D-OFFICE EQUIP'!P88-1</f>
        <v>2633909.1770410966</v>
      </c>
      <c r="K19" s="253">
        <f>ROUND(+'D-OFFICE EQUIP'!R79,0)</f>
        <v>45024</v>
      </c>
      <c r="L19" s="253">
        <v>0</v>
      </c>
      <c r="M19" s="253">
        <v>0</v>
      </c>
      <c r="N19" s="253">
        <v>0</v>
      </c>
      <c r="O19" s="253"/>
      <c r="P19" s="440">
        <f t="shared" si="3"/>
        <v>2678933.1770410966</v>
      </c>
      <c r="Q19" s="440">
        <f t="shared" si="1"/>
        <v>225418.82295890339</v>
      </c>
      <c r="R19" s="440">
        <f>C19-J19</f>
        <v>255242.60295890365</v>
      </c>
      <c r="S19" s="389">
        <f>'D-OFFICE EQUIP'!X79</f>
        <v>255013.47967123287</v>
      </c>
      <c r="T19" s="173">
        <f t="shared" si="2"/>
        <v>229.12328767077997</v>
      </c>
    </row>
    <row r="20" spans="2:20" ht="24.9" customHeight="1" x14ac:dyDescent="0.25">
      <c r="B20" s="381" t="s">
        <v>193</v>
      </c>
      <c r="C20" s="253">
        <f>+'D-COMP.'!D65+'D-COMP.'!D79</f>
        <v>1011563.4199999999</v>
      </c>
      <c r="D20" s="253">
        <f>'D-COMP.'!F65-E20</f>
        <v>0</v>
      </c>
      <c r="E20" s="253">
        <f>'D-COMP.'!F65</f>
        <v>122850</v>
      </c>
      <c r="F20" s="253">
        <v>0</v>
      </c>
      <c r="G20" s="253"/>
      <c r="H20" s="253"/>
      <c r="I20" s="440">
        <f t="shared" si="0"/>
        <v>1134413</v>
      </c>
      <c r="J20" s="253">
        <f>+'D-COMP.'!Q65+'D-COMP.'!Q79</f>
        <v>936335.57559817366</v>
      </c>
      <c r="K20" s="253">
        <f>ROUND('D-COMP.'!S65,0)</f>
        <v>33874</v>
      </c>
      <c r="L20" s="253">
        <v>0</v>
      </c>
      <c r="M20" s="253">
        <v>0</v>
      </c>
      <c r="N20" s="253">
        <v>0</v>
      </c>
      <c r="O20" s="253"/>
      <c r="P20" s="440">
        <f t="shared" si="3"/>
        <v>970209.57559817366</v>
      </c>
      <c r="Q20" s="440">
        <f>I20-P20</f>
        <v>164203.42440182634</v>
      </c>
      <c r="R20" s="440">
        <f>C20-J20</f>
        <v>75227.844401826267</v>
      </c>
      <c r="S20" s="389">
        <f>'D-COMP.'!Y65</f>
        <v>75175.844401826485</v>
      </c>
      <c r="T20" s="173">
        <f t="shared" si="2"/>
        <v>51.999999999781721</v>
      </c>
    </row>
    <row r="21" spans="2:20" ht="24.9" customHeight="1" x14ac:dyDescent="0.25">
      <c r="B21" s="442" t="s">
        <v>111</v>
      </c>
      <c r="C21" s="439">
        <f t="shared" ref="C21:K21" si="4">SUM(C10:C20)</f>
        <v>442508338.61002499</v>
      </c>
      <c r="D21" s="439">
        <f t="shared" si="4"/>
        <v>51300</v>
      </c>
      <c r="E21" s="439">
        <f t="shared" si="4"/>
        <v>122850</v>
      </c>
      <c r="F21" s="439">
        <f t="shared" si="4"/>
        <v>870887</v>
      </c>
      <c r="G21" s="439">
        <f t="shared" si="4"/>
        <v>0</v>
      </c>
      <c r="H21" s="439"/>
      <c r="I21" s="439">
        <f t="shared" si="4"/>
        <v>441811601</v>
      </c>
      <c r="J21" s="439">
        <f t="shared" si="4"/>
        <v>143186716.90818569</v>
      </c>
      <c r="K21" s="439">
        <f t="shared" si="4"/>
        <v>14821780</v>
      </c>
      <c r="L21" s="440">
        <v>0</v>
      </c>
      <c r="M21" s="439">
        <f t="shared" ref="M21:R21" si="5">SUM(M10:M20)</f>
        <v>596549.38238747558</v>
      </c>
      <c r="N21" s="439">
        <f t="shared" si="5"/>
        <v>0</v>
      </c>
      <c r="O21" s="439">
        <f t="shared" si="5"/>
        <v>0</v>
      </c>
      <c r="P21" s="439">
        <f t="shared" si="5"/>
        <v>157411948.52579817</v>
      </c>
      <c r="Q21" s="439">
        <f t="shared" si="5"/>
        <v>284399652.4742018</v>
      </c>
      <c r="R21" s="439">
        <f t="shared" si="5"/>
        <v>299321621.70183933</v>
      </c>
      <c r="T21" s="173"/>
    </row>
    <row r="22" spans="2:20" ht="24.9" customHeight="1" x14ac:dyDescent="0.25">
      <c r="B22" s="368" t="s">
        <v>523</v>
      </c>
      <c r="C22" s="382">
        <v>454528888</v>
      </c>
      <c r="D22" s="382">
        <v>93275</v>
      </c>
      <c r="E22" s="382">
        <v>2454101</v>
      </c>
      <c r="F22" s="382">
        <v>1741374</v>
      </c>
      <c r="G22" s="382">
        <v>12826550</v>
      </c>
      <c r="H22" s="382"/>
      <c r="I22" s="439">
        <v>442508339</v>
      </c>
      <c r="J22" s="382">
        <v>134303967</v>
      </c>
      <c r="K22" s="382">
        <v>15468098</v>
      </c>
      <c r="L22" s="253"/>
      <c r="M22" s="382">
        <v>892016</v>
      </c>
      <c r="N22" s="382">
        <v>1663916</v>
      </c>
      <c r="O22" s="382">
        <v>7357248</v>
      </c>
      <c r="P22" s="439">
        <v>143188717</v>
      </c>
      <c r="Q22" s="439">
        <v>299321622.94</v>
      </c>
      <c r="R22" s="439">
        <v>318383711</v>
      </c>
      <c r="T22" s="173">
        <f t="shared" si="2"/>
        <v>318383711</v>
      </c>
    </row>
    <row r="23" spans="2:20" ht="24.9" hidden="1" customHeight="1" x14ac:dyDescent="0.25">
      <c r="B23" s="383" t="s">
        <v>350</v>
      </c>
      <c r="C23" s="382">
        <v>0</v>
      </c>
      <c r="D23" s="382"/>
      <c r="E23" s="382"/>
      <c r="F23" s="382"/>
      <c r="G23" s="382"/>
      <c r="H23" s="382"/>
      <c r="I23" s="440">
        <f t="shared" ref="I23:I24" si="6">+ROUND(C23+D23+E23-F23-G23,0)</f>
        <v>0</v>
      </c>
      <c r="J23" s="253"/>
      <c r="K23" s="253"/>
      <c r="L23" s="253">
        <v>0</v>
      </c>
      <c r="M23" s="253"/>
      <c r="N23" s="253"/>
      <c r="O23" s="253"/>
      <c r="P23" s="382"/>
      <c r="Q23" s="253">
        <f t="shared" ref="Q23:Q24" si="7">I23-P23</f>
        <v>0</v>
      </c>
      <c r="R23" s="438"/>
      <c r="T23" s="173">
        <f t="shared" si="2"/>
        <v>0</v>
      </c>
    </row>
    <row r="24" spans="2:20" ht="30" hidden="1" customHeight="1" x14ac:dyDescent="0.25">
      <c r="B24" s="383" t="s">
        <v>351</v>
      </c>
      <c r="C24" s="382">
        <v>0</v>
      </c>
      <c r="D24" s="382"/>
      <c r="E24" s="382"/>
      <c r="F24" s="382"/>
      <c r="G24" s="382"/>
      <c r="H24" s="382"/>
      <c r="I24" s="440">
        <f t="shared" si="6"/>
        <v>0</v>
      </c>
      <c r="J24" s="253"/>
      <c r="K24" s="253"/>
      <c r="L24" s="253">
        <v>0</v>
      </c>
      <c r="M24" s="253"/>
      <c r="N24" s="253"/>
      <c r="O24" s="253"/>
      <c r="P24" s="382"/>
      <c r="Q24" s="253">
        <f t="shared" si="7"/>
        <v>0</v>
      </c>
      <c r="R24" s="438"/>
      <c r="T24" s="173">
        <f t="shared" si="2"/>
        <v>0</v>
      </c>
    </row>
    <row r="25" spans="2:20" ht="30" hidden="1" customHeight="1" x14ac:dyDescent="0.25">
      <c r="B25" s="383" t="s">
        <v>352</v>
      </c>
      <c r="C25" s="382">
        <v>0</v>
      </c>
      <c r="D25" s="253"/>
      <c r="E25" s="253"/>
      <c r="F25" s="253"/>
      <c r="G25" s="253"/>
      <c r="H25" s="253"/>
      <c r="I25" s="440">
        <f t="shared" ref="I25:I27" si="8">+ROUND(C25+D25+E25-F25-G25,0)</f>
        <v>0</v>
      </c>
      <c r="J25" s="253"/>
      <c r="K25" s="253"/>
      <c r="L25" s="253">
        <v>0</v>
      </c>
      <c r="M25" s="253"/>
      <c r="N25" s="253"/>
      <c r="O25" s="253"/>
      <c r="P25" s="382"/>
      <c r="Q25" s="253">
        <f>I25-P25</f>
        <v>0</v>
      </c>
      <c r="R25" s="438"/>
      <c r="T25" s="173">
        <f t="shared" si="2"/>
        <v>0</v>
      </c>
    </row>
    <row r="26" spans="2:20" ht="30" hidden="1" customHeight="1" x14ac:dyDescent="0.25">
      <c r="B26" s="383" t="s">
        <v>353</v>
      </c>
      <c r="C26" s="382">
        <v>0</v>
      </c>
      <c r="D26" s="382"/>
      <c r="E26" s="382"/>
      <c r="F26" s="382"/>
      <c r="G26" s="382"/>
      <c r="H26" s="382"/>
      <c r="I26" s="440">
        <f t="shared" si="8"/>
        <v>0</v>
      </c>
      <c r="J26" s="382"/>
      <c r="K26" s="382"/>
      <c r="L26" s="253">
        <v>0</v>
      </c>
      <c r="M26" s="382"/>
      <c r="N26" s="382"/>
      <c r="O26" s="382"/>
      <c r="P26" s="382"/>
      <c r="Q26" s="253">
        <f>I26-P26</f>
        <v>0</v>
      </c>
      <c r="R26" s="438"/>
      <c r="T26" s="173">
        <f t="shared" si="2"/>
        <v>0</v>
      </c>
    </row>
    <row r="27" spans="2:20" ht="30" hidden="1" customHeight="1" x14ac:dyDescent="0.25">
      <c r="B27" s="383" t="s">
        <v>354</v>
      </c>
      <c r="C27" s="382">
        <v>0</v>
      </c>
      <c r="D27" s="382"/>
      <c r="E27" s="382"/>
      <c r="F27" s="382"/>
      <c r="G27" s="382"/>
      <c r="H27" s="382"/>
      <c r="I27" s="440">
        <f t="shared" si="8"/>
        <v>0</v>
      </c>
      <c r="J27" s="382"/>
      <c r="K27" s="382"/>
      <c r="L27" s="253">
        <v>0</v>
      </c>
      <c r="M27" s="382"/>
      <c r="N27" s="382"/>
      <c r="O27" s="382"/>
      <c r="P27" s="382"/>
      <c r="Q27" s="253">
        <f>I27-P27</f>
        <v>0</v>
      </c>
      <c r="R27" s="438"/>
      <c r="T27" s="173">
        <f t="shared" si="2"/>
        <v>0</v>
      </c>
    </row>
    <row r="28" spans="2:20" ht="30" customHeight="1" x14ac:dyDescent="0.25">
      <c r="B28" s="383" t="s">
        <v>355</v>
      </c>
      <c r="C28" s="253">
        <f>+'D-COMP.'!D70</f>
        <v>753956</v>
      </c>
      <c r="D28" s="253">
        <v>0</v>
      </c>
      <c r="E28" s="253">
        <v>0</v>
      </c>
      <c r="F28" s="253"/>
      <c r="G28" s="253">
        <v>0</v>
      </c>
      <c r="H28" s="253"/>
      <c r="I28" s="440">
        <f>+ROUND(C28+D28+E28-F28-G28-H28,0)</f>
        <v>753956</v>
      </c>
      <c r="J28" s="253">
        <f>+'D-COMP.'!Q70</f>
        <v>716258</v>
      </c>
      <c r="K28" s="253">
        <f>'D-COMP.'!S70</f>
        <v>0</v>
      </c>
      <c r="L28" s="253">
        <v>0</v>
      </c>
      <c r="M28" s="253">
        <v>0</v>
      </c>
      <c r="N28" s="253">
        <v>0</v>
      </c>
      <c r="O28" s="253">
        <v>0</v>
      </c>
      <c r="P28" s="253">
        <f>J28+K28+L28-M28+N28-O28</f>
        <v>716258</v>
      </c>
      <c r="Q28" s="253">
        <f>+I28-P28</f>
        <v>37698</v>
      </c>
      <c r="R28" s="253">
        <f>C28-J28</f>
        <v>37698</v>
      </c>
      <c r="S28" s="389">
        <f>'D-COMP.'!Y70</f>
        <v>37698</v>
      </c>
      <c r="T28" s="173">
        <f t="shared" si="2"/>
        <v>0</v>
      </c>
    </row>
    <row r="29" spans="2:20" ht="30" customHeight="1" x14ac:dyDescent="0.25">
      <c r="B29" s="368" t="s">
        <v>524</v>
      </c>
      <c r="C29" s="382">
        <v>753956</v>
      </c>
      <c r="D29" s="382">
        <v>0</v>
      </c>
      <c r="E29" s="382">
        <v>0</v>
      </c>
      <c r="F29" s="382">
        <v>0</v>
      </c>
      <c r="G29" s="382">
        <v>0</v>
      </c>
      <c r="H29" s="382"/>
      <c r="I29" s="439">
        <f t="shared" ref="I29:I30" si="9">+ROUND(C29+D29+E29-F29-G29-H29,0)</f>
        <v>753956</v>
      </c>
      <c r="J29" s="382">
        <v>716258</v>
      </c>
      <c r="K29" s="382">
        <v>0</v>
      </c>
      <c r="L29" s="382">
        <v>0</v>
      </c>
      <c r="M29" s="382">
        <v>0</v>
      </c>
      <c r="N29" s="382">
        <v>0</v>
      </c>
      <c r="O29" s="382"/>
      <c r="P29" s="382">
        <v>716258</v>
      </c>
      <c r="Q29" s="382">
        <v>37698</v>
      </c>
      <c r="R29" s="382">
        <v>37698</v>
      </c>
      <c r="T29" s="173"/>
    </row>
    <row r="30" spans="2:20" ht="24.9" customHeight="1" x14ac:dyDescent="0.25">
      <c r="B30" s="135"/>
      <c r="C30" s="208">
        <f>+C21+C28</f>
        <v>443262294.61002499</v>
      </c>
      <c r="D30" s="208">
        <f t="shared" ref="D30:R30" si="10">+D21+D28</f>
        <v>51300</v>
      </c>
      <c r="E30" s="208">
        <f t="shared" si="10"/>
        <v>122850</v>
      </c>
      <c r="F30" s="208">
        <f t="shared" si="10"/>
        <v>870887</v>
      </c>
      <c r="G30" s="208">
        <f t="shared" si="10"/>
        <v>0</v>
      </c>
      <c r="H30" s="208"/>
      <c r="I30" s="441">
        <f t="shared" si="9"/>
        <v>442565558</v>
      </c>
      <c r="J30" s="208">
        <f>+J21+J28</f>
        <v>143902974.90818569</v>
      </c>
      <c r="K30" s="208">
        <f>+K21+K28</f>
        <v>14821780</v>
      </c>
      <c r="L30" s="208">
        <f t="shared" si="10"/>
        <v>0</v>
      </c>
      <c r="M30" s="208">
        <f t="shared" si="10"/>
        <v>596549.38238747558</v>
      </c>
      <c r="N30" s="208">
        <f t="shared" si="10"/>
        <v>0</v>
      </c>
      <c r="O30" s="208">
        <f t="shared" si="10"/>
        <v>0</v>
      </c>
      <c r="P30" s="208">
        <f>+P21+P28</f>
        <v>158128206.52579817</v>
      </c>
      <c r="Q30" s="208">
        <f>+Q21+Q28</f>
        <v>284437350.4742018</v>
      </c>
      <c r="R30" s="208">
        <f t="shared" si="10"/>
        <v>299359319.70183933</v>
      </c>
      <c r="T30" s="173"/>
    </row>
    <row r="31" spans="2:20" hidden="1" x14ac:dyDescent="0.25">
      <c r="I31" s="194">
        <f>+I21+I28</f>
        <v>442565557</v>
      </c>
      <c r="J31" s="194">
        <f>+J21+J28</f>
        <v>143902974.90818569</v>
      </c>
      <c r="K31" s="194">
        <f>+K21+K28</f>
        <v>14821780</v>
      </c>
      <c r="L31" s="194"/>
      <c r="M31" s="194"/>
      <c r="N31" s="194"/>
      <c r="O31" s="194"/>
      <c r="P31" s="194">
        <f>+P21+P28</f>
        <v>158128206.52579817</v>
      </c>
      <c r="Q31" s="194">
        <f>+Q21+Q28</f>
        <v>284437350.4742018</v>
      </c>
      <c r="T31" s="173">
        <f t="shared" si="2"/>
        <v>0</v>
      </c>
    </row>
    <row r="32" spans="2:20" hidden="1" x14ac:dyDescent="0.25">
      <c r="I32" s="194"/>
      <c r="J32" s="194">
        <v>135020221</v>
      </c>
      <c r="K32" s="194"/>
      <c r="L32" s="194"/>
      <c r="M32" s="194"/>
      <c r="N32" s="194"/>
      <c r="O32" s="194"/>
      <c r="P32" s="194"/>
      <c r="Q32" s="194"/>
      <c r="T32" s="173">
        <f t="shared" si="2"/>
        <v>0</v>
      </c>
    </row>
    <row r="33" spans="9:20" hidden="1" x14ac:dyDescent="0.25">
      <c r="I33" s="194"/>
      <c r="J33" s="194">
        <f>+J31-J32</f>
        <v>8882753.9081856906</v>
      </c>
      <c r="K33" s="194"/>
      <c r="L33" s="194"/>
      <c r="M33" s="194"/>
      <c r="N33" s="194"/>
      <c r="O33" s="194"/>
      <c r="P33" s="194"/>
      <c r="Q33" s="194"/>
      <c r="T33" s="173">
        <f t="shared" si="2"/>
        <v>0</v>
      </c>
    </row>
    <row r="34" spans="9:20" hidden="1" x14ac:dyDescent="0.25">
      <c r="J34" s="194"/>
      <c r="K34" s="194"/>
      <c r="L34" s="194"/>
      <c r="M34" s="194"/>
      <c r="N34" s="194"/>
      <c r="O34" s="194"/>
      <c r="P34" s="194"/>
      <c r="Q34" s="194"/>
    </row>
    <row r="35" spans="9:20" hidden="1" x14ac:dyDescent="0.25">
      <c r="J35" s="194"/>
      <c r="K35" s="194"/>
      <c r="L35" s="194"/>
      <c r="M35" s="194"/>
      <c r="N35" s="194"/>
      <c r="O35" s="194"/>
      <c r="P35" s="194"/>
      <c r="Q35" s="194"/>
    </row>
    <row r="36" spans="9:20" hidden="1" x14ac:dyDescent="0.25">
      <c r="J36" s="194"/>
      <c r="K36" s="194"/>
      <c r="L36" s="194"/>
      <c r="M36" s="194"/>
      <c r="N36" s="194"/>
      <c r="O36" s="194"/>
      <c r="P36" s="194"/>
      <c r="Q36" s="194"/>
    </row>
    <row r="37" spans="9:20" x14ac:dyDescent="0.25">
      <c r="J37" s="194"/>
      <c r="P37" s="130"/>
    </row>
    <row r="38" spans="9:20" x14ac:dyDescent="0.25">
      <c r="I38" s="194"/>
      <c r="J38" s="194"/>
    </row>
  </sheetData>
  <mergeCells count="3">
    <mergeCell ref="C7:I7"/>
    <mergeCell ref="J7:P7"/>
    <mergeCell ref="Q7:R7"/>
  </mergeCells>
  <printOptions horizontalCentered="1" gridLines="1"/>
  <pageMargins left="0.16" right="0.17" top="0.75" bottom="0.5" header="0.75" footer="0.25"/>
  <pageSetup paperSize="9" scale="56" orientation="landscape" r:id="rId1"/>
  <headerFooter alignWithMargins="0"/>
  <ignoredErrors>
    <ignoredError sqref="P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22"/>
  <sheetViews>
    <sheetView topLeftCell="O1" workbookViewId="0">
      <pane ySplit="11" topLeftCell="A12" activePane="bottomLeft" state="frozen"/>
      <selection pane="bottomLeft" activeCell="V20" sqref="V20"/>
    </sheetView>
  </sheetViews>
  <sheetFormatPr defaultRowHeight="13.2" x14ac:dyDescent="0.25"/>
  <cols>
    <col min="1" max="1" width="6.109375" style="1" customWidth="1"/>
    <col min="2" max="2" width="33.33203125" style="1" customWidth="1"/>
    <col min="3" max="3" width="11.33203125" style="5" customWidth="1"/>
    <col min="4" max="4" width="9" style="5" bestFit="1" customWidth="1"/>
    <col min="5" max="5" width="9.33203125" style="5" bestFit="1" customWidth="1"/>
    <col min="6" max="6" width="6.44140625" style="5" bestFit="1" customWidth="1"/>
    <col min="7" max="7" width="9.33203125" style="5" bestFit="1" customWidth="1"/>
    <col min="8" max="8" width="12.33203125" style="5" customWidth="1"/>
    <col min="9" max="9" width="12" style="5" customWidth="1"/>
    <col min="10" max="10" width="11.5546875" style="5" customWidth="1"/>
    <col min="11" max="11" width="9.5546875" style="5" customWidth="1"/>
    <col min="12" max="12" width="10.6640625" style="5" customWidth="1"/>
    <col min="13" max="16" width="12.109375" style="5" customWidth="1"/>
    <col min="17" max="17" width="11.88671875" style="5" customWidth="1"/>
    <col min="18" max="18" width="11" style="5" customWidth="1"/>
    <col min="19" max="22" width="12.109375" style="5" customWidth="1"/>
    <col min="23" max="23" width="11" style="5" customWidth="1"/>
    <col min="24" max="24" width="10.88671875" style="5" customWidth="1"/>
    <col min="25" max="206" width="9.109375" style="1"/>
    <col min="207" max="207" width="35.6640625" style="1" customWidth="1"/>
    <col min="208" max="215" width="9.109375" style="1" customWidth="1"/>
    <col min="216" max="216" width="13.44140625" style="1" customWidth="1"/>
    <col min="217" max="219" width="10.88671875" style="1" customWidth="1"/>
    <col min="220" max="220" width="13.5546875" style="1" customWidth="1"/>
    <col min="221" max="221" width="13.44140625" style="1" customWidth="1"/>
    <col min="222" max="222" width="12" style="1" customWidth="1"/>
    <col min="223" max="223" width="12.44140625" style="1" customWidth="1"/>
    <col min="224" max="237" width="12.109375" style="1" customWidth="1"/>
    <col min="238" max="276" width="9.109375" style="1" customWidth="1"/>
    <col min="277" max="277" width="10.5546875" style="1" customWidth="1"/>
    <col min="278" max="278" width="11.88671875" style="1" bestFit="1" customWidth="1"/>
    <col min="279" max="279" width="12.109375" style="1" bestFit="1" customWidth="1"/>
    <col min="280" max="462" width="9.109375" style="1"/>
    <col min="463" max="463" width="35.6640625" style="1" customWidth="1"/>
    <col min="464" max="471" width="9.109375" style="1" customWidth="1"/>
    <col min="472" max="472" width="13.44140625" style="1" customWidth="1"/>
    <col min="473" max="475" width="10.88671875" style="1" customWidth="1"/>
    <col min="476" max="476" width="13.5546875" style="1" customWidth="1"/>
    <col min="477" max="477" width="13.44140625" style="1" customWidth="1"/>
    <col min="478" max="478" width="12" style="1" customWidth="1"/>
    <col min="479" max="479" width="12.44140625" style="1" customWidth="1"/>
    <col min="480" max="493" width="12.109375" style="1" customWidth="1"/>
    <col min="494" max="532" width="9.109375" style="1" customWidth="1"/>
    <col min="533" max="533" width="10.5546875" style="1" customWidth="1"/>
    <col min="534" max="534" width="11.88671875" style="1" bestFit="1" customWidth="1"/>
    <col min="535" max="535" width="12.109375" style="1" bestFit="1" customWidth="1"/>
    <col min="536" max="718" width="9.109375" style="1"/>
    <col min="719" max="719" width="35.6640625" style="1" customWidth="1"/>
    <col min="720" max="727" width="9.109375" style="1" customWidth="1"/>
    <col min="728" max="728" width="13.44140625" style="1" customWidth="1"/>
    <col min="729" max="731" width="10.88671875" style="1" customWidth="1"/>
    <col min="732" max="732" width="13.5546875" style="1" customWidth="1"/>
    <col min="733" max="733" width="13.44140625" style="1" customWidth="1"/>
    <col min="734" max="734" width="12" style="1" customWidth="1"/>
    <col min="735" max="735" width="12.44140625" style="1" customWidth="1"/>
    <col min="736" max="749" width="12.109375" style="1" customWidth="1"/>
    <col min="750" max="788" width="9.109375" style="1" customWidth="1"/>
    <col min="789" max="789" width="10.5546875" style="1" customWidth="1"/>
    <col min="790" max="790" width="11.88671875" style="1" bestFit="1" customWidth="1"/>
    <col min="791" max="791" width="12.109375" style="1" bestFit="1" customWidth="1"/>
    <col min="792" max="974" width="9.109375" style="1"/>
    <col min="975" max="975" width="35.6640625" style="1" customWidth="1"/>
    <col min="976" max="983" width="9.109375" style="1" customWidth="1"/>
    <col min="984" max="984" width="13.44140625" style="1" customWidth="1"/>
    <col min="985" max="987" width="10.88671875" style="1" customWidth="1"/>
    <col min="988" max="988" width="13.5546875" style="1" customWidth="1"/>
    <col min="989" max="989" width="13.44140625" style="1" customWidth="1"/>
    <col min="990" max="990" width="12" style="1" customWidth="1"/>
    <col min="991" max="991" width="12.44140625" style="1" customWidth="1"/>
    <col min="992" max="1005" width="12.109375" style="1" customWidth="1"/>
    <col min="1006" max="1044" width="9.109375" style="1" customWidth="1"/>
    <col min="1045" max="1045" width="10.5546875" style="1" customWidth="1"/>
    <col min="1046" max="1046" width="11.88671875" style="1" bestFit="1" customWidth="1"/>
    <col min="1047" max="1047" width="12.109375" style="1" bestFit="1" customWidth="1"/>
    <col min="1048" max="1230" width="9.109375" style="1"/>
    <col min="1231" max="1231" width="35.6640625" style="1" customWidth="1"/>
    <col min="1232" max="1239" width="9.109375" style="1" customWidth="1"/>
    <col min="1240" max="1240" width="13.44140625" style="1" customWidth="1"/>
    <col min="1241" max="1243" width="10.88671875" style="1" customWidth="1"/>
    <col min="1244" max="1244" width="13.5546875" style="1" customWidth="1"/>
    <col min="1245" max="1245" width="13.44140625" style="1" customWidth="1"/>
    <col min="1246" max="1246" width="12" style="1" customWidth="1"/>
    <col min="1247" max="1247" width="12.44140625" style="1" customWidth="1"/>
    <col min="1248" max="1261" width="12.109375" style="1" customWidth="1"/>
    <col min="1262" max="1300" width="9.109375" style="1" customWidth="1"/>
    <col min="1301" max="1301" width="10.5546875" style="1" customWidth="1"/>
    <col min="1302" max="1302" width="11.88671875" style="1" bestFit="1" customWidth="1"/>
    <col min="1303" max="1303" width="12.109375" style="1" bestFit="1" customWidth="1"/>
    <col min="1304" max="1486" width="9.109375" style="1"/>
    <col min="1487" max="1487" width="35.6640625" style="1" customWidth="1"/>
    <col min="1488" max="1495" width="9.109375" style="1" customWidth="1"/>
    <col min="1496" max="1496" width="13.44140625" style="1" customWidth="1"/>
    <col min="1497" max="1499" width="10.88671875" style="1" customWidth="1"/>
    <col min="1500" max="1500" width="13.5546875" style="1" customWidth="1"/>
    <col min="1501" max="1501" width="13.44140625" style="1" customWidth="1"/>
    <col min="1502" max="1502" width="12" style="1" customWidth="1"/>
    <col min="1503" max="1503" width="12.44140625" style="1" customWidth="1"/>
    <col min="1504" max="1517" width="12.109375" style="1" customWidth="1"/>
    <col min="1518" max="1556" width="9.109375" style="1" customWidth="1"/>
    <col min="1557" max="1557" width="10.5546875" style="1" customWidth="1"/>
    <col min="1558" max="1558" width="11.88671875" style="1" bestFit="1" customWidth="1"/>
    <col min="1559" max="1559" width="12.109375" style="1" bestFit="1" customWidth="1"/>
    <col min="1560" max="1742" width="9.109375" style="1"/>
    <col min="1743" max="1743" width="35.6640625" style="1" customWidth="1"/>
    <col min="1744" max="1751" width="9.109375" style="1" customWidth="1"/>
    <col min="1752" max="1752" width="13.44140625" style="1" customWidth="1"/>
    <col min="1753" max="1755" width="10.88671875" style="1" customWidth="1"/>
    <col min="1756" max="1756" width="13.5546875" style="1" customWidth="1"/>
    <col min="1757" max="1757" width="13.44140625" style="1" customWidth="1"/>
    <col min="1758" max="1758" width="12" style="1" customWidth="1"/>
    <col min="1759" max="1759" width="12.44140625" style="1" customWidth="1"/>
    <col min="1760" max="1773" width="12.109375" style="1" customWidth="1"/>
    <col min="1774" max="1812" width="9.109375" style="1" customWidth="1"/>
    <col min="1813" max="1813" width="10.5546875" style="1" customWidth="1"/>
    <col min="1814" max="1814" width="11.88671875" style="1" bestFit="1" customWidth="1"/>
    <col min="1815" max="1815" width="12.109375" style="1" bestFit="1" customWidth="1"/>
    <col min="1816" max="1998" width="9.109375" style="1"/>
    <col min="1999" max="1999" width="35.6640625" style="1" customWidth="1"/>
    <col min="2000" max="2007" width="9.109375" style="1" customWidth="1"/>
    <col min="2008" max="2008" width="13.44140625" style="1" customWidth="1"/>
    <col min="2009" max="2011" width="10.88671875" style="1" customWidth="1"/>
    <col min="2012" max="2012" width="13.5546875" style="1" customWidth="1"/>
    <col min="2013" max="2013" width="13.44140625" style="1" customWidth="1"/>
    <col min="2014" max="2014" width="12" style="1" customWidth="1"/>
    <col min="2015" max="2015" width="12.44140625" style="1" customWidth="1"/>
    <col min="2016" max="2029" width="12.109375" style="1" customWidth="1"/>
    <col min="2030" max="2068" width="9.109375" style="1" customWidth="1"/>
    <col min="2069" max="2069" width="10.5546875" style="1" customWidth="1"/>
    <col min="2070" max="2070" width="11.88671875" style="1" bestFit="1" customWidth="1"/>
    <col min="2071" max="2071" width="12.109375" style="1" bestFit="1" customWidth="1"/>
    <col min="2072" max="2254" width="9.109375" style="1"/>
    <col min="2255" max="2255" width="35.6640625" style="1" customWidth="1"/>
    <col min="2256" max="2263" width="9.109375" style="1" customWidth="1"/>
    <col min="2264" max="2264" width="13.44140625" style="1" customWidth="1"/>
    <col min="2265" max="2267" width="10.88671875" style="1" customWidth="1"/>
    <col min="2268" max="2268" width="13.5546875" style="1" customWidth="1"/>
    <col min="2269" max="2269" width="13.44140625" style="1" customWidth="1"/>
    <col min="2270" max="2270" width="12" style="1" customWidth="1"/>
    <col min="2271" max="2271" width="12.44140625" style="1" customWidth="1"/>
    <col min="2272" max="2285" width="12.109375" style="1" customWidth="1"/>
    <col min="2286" max="2324" width="9.109375" style="1" customWidth="1"/>
    <col min="2325" max="2325" width="10.5546875" style="1" customWidth="1"/>
    <col min="2326" max="2326" width="11.88671875" style="1" bestFit="1" customWidth="1"/>
    <col min="2327" max="2327" width="12.109375" style="1" bestFit="1" customWidth="1"/>
    <col min="2328" max="2510" width="9.109375" style="1"/>
    <col min="2511" max="2511" width="35.6640625" style="1" customWidth="1"/>
    <col min="2512" max="2519" width="9.109375" style="1" customWidth="1"/>
    <col min="2520" max="2520" width="13.44140625" style="1" customWidth="1"/>
    <col min="2521" max="2523" width="10.88671875" style="1" customWidth="1"/>
    <col min="2524" max="2524" width="13.5546875" style="1" customWidth="1"/>
    <col min="2525" max="2525" width="13.44140625" style="1" customWidth="1"/>
    <col min="2526" max="2526" width="12" style="1" customWidth="1"/>
    <col min="2527" max="2527" width="12.44140625" style="1" customWidth="1"/>
    <col min="2528" max="2541" width="12.109375" style="1" customWidth="1"/>
    <col min="2542" max="2580" width="9.109375" style="1" customWidth="1"/>
    <col min="2581" max="2581" width="10.5546875" style="1" customWidth="1"/>
    <col min="2582" max="2582" width="11.88671875" style="1" bestFit="1" customWidth="1"/>
    <col min="2583" max="2583" width="12.109375" style="1" bestFit="1" customWidth="1"/>
    <col min="2584" max="2766" width="9.109375" style="1"/>
    <col min="2767" max="2767" width="35.6640625" style="1" customWidth="1"/>
    <col min="2768" max="2775" width="9.109375" style="1" customWidth="1"/>
    <col min="2776" max="2776" width="13.44140625" style="1" customWidth="1"/>
    <col min="2777" max="2779" width="10.88671875" style="1" customWidth="1"/>
    <col min="2780" max="2780" width="13.5546875" style="1" customWidth="1"/>
    <col min="2781" max="2781" width="13.44140625" style="1" customWidth="1"/>
    <col min="2782" max="2782" width="12" style="1" customWidth="1"/>
    <col min="2783" max="2783" width="12.44140625" style="1" customWidth="1"/>
    <col min="2784" max="2797" width="12.109375" style="1" customWidth="1"/>
    <col min="2798" max="2836" width="9.109375" style="1" customWidth="1"/>
    <col min="2837" max="2837" width="10.5546875" style="1" customWidth="1"/>
    <col min="2838" max="2838" width="11.88671875" style="1" bestFit="1" customWidth="1"/>
    <col min="2839" max="2839" width="12.109375" style="1" bestFit="1" customWidth="1"/>
    <col min="2840" max="3022" width="9.109375" style="1"/>
    <col min="3023" max="3023" width="35.6640625" style="1" customWidth="1"/>
    <col min="3024" max="3031" width="9.109375" style="1" customWidth="1"/>
    <col min="3032" max="3032" width="13.44140625" style="1" customWidth="1"/>
    <col min="3033" max="3035" width="10.88671875" style="1" customWidth="1"/>
    <col min="3036" max="3036" width="13.5546875" style="1" customWidth="1"/>
    <col min="3037" max="3037" width="13.44140625" style="1" customWidth="1"/>
    <col min="3038" max="3038" width="12" style="1" customWidth="1"/>
    <col min="3039" max="3039" width="12.44140625" style="1" customWidth="1"/>
    <col min="3040" max="3053" width="12.109375" style="1" customWidth="1"/>
    <col min="3054" max="3092" width="9.109375" style="1" customWidth="1"/>
    <col min="3093" max="3093" width="10.5546875" style="1" customWidth="1"/>
    <col min="3094" max="3094" width="11.88671875" style="1" bestFit="1" customWidth="1"/>
    <col min="3095" max="3095" width="12.109375" style="1" bestFit="1" customWidth="1"/>
    <col min="3096" max="3278" width="9.109375" style="1"/>
    <col min="3279" max="3279" width="35.6640625" style="1" customWidth="1"/>
    <col min="3280" max="3287" width="9.109375" style="1" customWidth="1"/>
    <col min="3288" max="3288" width="13.44140625" style="1" customWidth="1"/>
    <col min="3289" max="3291" width="10.88671875" style="1" customWidth="1"/>
    <col min="3292" max="3292" width="13.5546875" style="1" customWidth="1"/>
    <col min="3293" max="3293" width="13.44140625" style="1" customWidth="1"/>
    <col min="3294" max="3294" width="12" style="1" customWidth="1"/>
    <col min="3295" max="3295" width="12.44140625" style="1" customWidth="1"/>
    <col min="3296" max="3309" width="12.109375" style="1" customWidth="1"/>
    <col min="3310" max="3348" width="9.109375" style="1" customWidth="1"/>
    <col min="3349" max="3349" width="10.5546875" style="1" customWidth="1"/>
    <col min="3350" max="3350" width="11.88671875" style="1" bestFit="1" customWidth="1"/>
    <col min="3351" max="3351" width="12.109375" style="1" bestFit="1" customWidth="1"/>
    <col min="3352" max="3534" width="9.109375" style="1"/>
    <col min="3535" max="3535" width="35.6640625" style="1" customWidth="1"/>
    <col min="3536" max="3543" width="9.109375" style="1" customWidth="1"/>
    <col min="3544" max="3544" width="13.44140625" style="1" customWidth="1"/>
    <col min="3545" max="3547" width="10.88671875" style="1" customWidth="1"/>
    <col min="3548" max="3548" width="13.5546875" style="1" customWidth="1"/>
    <col min="3549" max="3549" width="13.44140625" style="1" customWidth="1"/>
    <col min="3550" max="3550" width="12" style="1" customWidth="1"/>
    <col min="3551" max="3551" width="12.44140625" style="1" customWidth="1"/>
    <col min="3552" max="3565" width="12.109375" style="1" customWidth="1"/>
    <col min="3566" max="3604" width="9.109375" style="1" customWidth="1"/>
    <col min="3605" max="3605" width="10.5546875" style="1" customWidth="1"/>
    <col min="3606" max="3606" width="11.88671875" style="1" bestFit="1" customWidth="1"/>
    <col min="3607" max="3607" width="12.109375" style="1" bestFit="1" customWidth="1"/>
    <col min="3608" max="3790" width="9.109375" style="1"/>
    <col min="3791" max="3791" width="35.6640625" style="1" customWidth="1"/>
    <col min="3792" max="3799" width="9.109375" style="1" customWidth="1"/>
    <col min="3800" max="3800" width="13.44140625" style="1" customWidth="1"/>
    <col min="3801" max="3803" width="10.88671875" style="1" customWidth="1"/>
    <col min="3804" max="3804" width="13.5546875" style="1" customWidth="1"/>
    <col min="3805" max="3805" width="13.44140625" style="1" customWidth="1"/>
    <col min="3806" max="3806" width="12" style="1" customWidth="1"/>
    <col min="3807" max="3807" width="12.44140625" style="1" customWidth="1"/>
    <col min="3808" max="3821" width="12.109375" style="1" customWidth="1"/>
    <col min="3822" max="3860" width="9.109375" style="1" customWidth="1"/>
    <col min="3861" max="3861" width="10.5546875" style="1" customWidth="1"/>
    <col min="3862" max="3862" width="11.88671875" style="1" bestFit="1" customWidth="1"/>
    <col min="3863" max="3863" width="12.109375" style="1" bestFit="1" customWidth="1"/>
    <col min="3864" max="4046" width="9.109375" style="1"/>
    <col min="4047" max="4047" width="35.6640625" style="1" customWidth="1"/>
    <col min="4048" max="4055" width="9.109375" style="1" customWidth="1"/>
    <col min="4056" max="4056" width="13.44140625" style="1" customWidth="1"/>
    <col min="4057" max="4059" width="10.88671875" style="1" customWidth="1"/>
    <col min="4060" max="4060" width="13.5546875" style="1" customWidth="1"/>
    <col min="4061" max="4061" width="13.44140625" style="1" customWidth="1"/>
    <col min="4062" max="4062" width="12" style="1" customWidth="1"/>
    <col min="4063" max="4063" width="12.44140625" style="1" customWidth="1"/>
    <col min="4064" max="4077" width="12.109375" style="1" customWidth="1"/>
    <col min="4078" max="4116" width="9.109375" style="1" customWidth="1"/>
    <col min="4117" max="4117" width="10.5546875" style="1" customWidth="1"/>
    <col min="4118" max="4118" width="11.88671875" style="1" bestFit="1" customWidth="1"/>
    <col min="4119" max="4119" width="12.109375" style="1" bestFit="1" customWidth="1"/>
    <col min="4120" max="4302" width="9.109375" style="1"/>
    <col min="4303" max="4303" width="35.6640625" style="1" customWidth="1"/>
    <col min="4304" max="4311" width="9.109375" style="1" customWidth="1"/>
    <col min="4312" max="4312" width="13.44140625" style="1" customWidth="1"/>
    <col min="4313" max="4315" width="10.88671875" style="1" customWidth="1"/>
    <col min="4316" max="4316" width="13.5546875" style="1" customWidth="1"/>
    <col min="4317" max="4317" width="13.44140625" style="1" customWidth="1"/>
    <col min="4318" max="4318" width="12" style="1" customWidth="1"/>
    <col min="4319" max="4319" width="12.44140625" style="1" customWidth="1"/>
    <col min="4320" max="4333" width="12.109375" style="1" customWidth="1"/>
    <col min="4334" max="4372" width="9.109375" style="1" customWidth="1"/>
    <col min="4373" max="4373" width="10.5546875" style="1" customWidth="1"/>
    <col min="4374" max="4374" width="11.88671875" style="1" bestFit="1" customWidth="1"/>
    <col min="4375" max="4375" width="12.109375" style="1" bestFit="1" customWidth="1"/>
    <col min="4376" max="4558" width="9.109375" style="1"/>
    <col min="4559" max="4559" width="35.6640625" style="1" customWidth="1"/>
    <col min="4560" max="4567" width="9.109375" style="1" customWidth="1"/>
    <col min="4568" max="4568" width="13.44140625" style="1" customWidth="1"/>
    <col min="4569" max="4571" width="10.88671875" style="1" customWidth="1"/>
    <col min="4572" max="4572" width="13.5546875" style="1" customWidth="1"/>
    <col min="4573" max="4573" width="13.44140625" style="1" customWidth="1"/>
    <col min="4574" max="4574" width="12" style="1" customWidth="1"/>
    <col min="4575" max="4575" width="12.44140625" style="1" customWidth="1"/>
    <col min="4576" max="4589" width="12.109375" style="1" customWidth="1"/>
    <col min="4590" max="4628" width="9.109375" style="1" customWidth="1"/>
    <col min="4629" max="4629" width="10.5546875" style="1" customWidth="1"/>
    <col min="4630" max="4630" width="11.88671875" style="1" bestFit="1" customWidth="1"/>
    <col min="4631" max="4631" width="12.109375" style="1" bestFit="1" customWidth="1"/>
    <col min="4632" max="4814" width="9.109375" style="1"/>
    <col min="4815" max="4815" width="35.6640625" style="1" customWidth="1"/>
    <col min="4816" max="4823" width="9.109375" style="1" customWidth="1"/>
    <col min="4824" max="4824" width="13.44140625" style="1" customWidth="1"/>
    <col min="4825" max="4827" width="10.88671875" style="1" customWidth="1"/>
    <col min="4828" max="4828" width="13.5546875" style="1" customWidth="1"/>
    <col min="4829" max="4829" width="13.44140625" style="1" customWidth="1"/>
    <col min="4830" max="4830" width="12" style="1" customWidth="1"/>
    <col min="4831" max="4831" width="12.44140625" style="1" customWidth="1"/>
    <col min="4832" max="4845" width="12.109375" style="1" customWidth="1"/>
    <col min="4846" max="4884" width="9.109375" style="1" customWidth="1"/>
    <col min="4885" max="4885" width="10.5546875" style="1" customWidth="1"/>
    <col min="4886" max="4886" width="11.88671875" style="1" bestFit="1" customWidth="1"/>
    <col min="4887" max="4887" width="12.109375" style="1" bestFit="1" customWidth="1"/>
    <col min="4888" max="5070" width="9.109375" style="1"/>
    <col min="5071" max="5071" width="35.6640625" style="1" customWidth="1"/>
    <col min="5072" max="5079" width="9.109375" style="1" customWidth="1"/>
    <col min="5080" max="5080" width="13.44140625" style="1" customWidth="1"/>
    <col min="5081" max="5083" width="10.88671875" style="1" customWidth="1"/>
    <col min="5084" max="5084" width="13.5546875" style="1" customWidth="1"/>
    <col min="5085" max="5085" width="13.44140625" style="1" customWidth="1"/>
    <col min="5086" max="5086" width="12" style="1" customWidth="1"/>
    <col min="5087" max="5087" width="12.44140625" style="1" customWidth="1"/>
    <col min="5088" max="5101" width="12.109375" style="1" customWidth="1"/>
    <col min="5102" max="5140" width="9.109375" style="1" customWidth="1"/>
    <col min="5141" max="5141" width="10.5546875" style="1" customWidth="1"/>
    <col min="5142" max="5142" width="11.88671875" style="1" bestFit="1" customWidth="1"/>
    <col min="5143" max="5143" width="12.109375" style="1" bestFit="1" customWidth="1"/>
    <col min="5144" max="5326" width="9.109375" style="1"/>
    <col min="5327" max="5327" width="35.6640625" style="1" customWidth="1"/>
    <col min="5328" max="5335" width="9.109375" style="1" customWidth="1"/>
    <col min="5336" max="5336" width="13.44140625" style="1" customWidth="1"/>
    <col min="5337" max="5339" width="10.88671875" style="1" customWidth="1"/>
    <col min="5340" max="5340" width="13.5546875" style="1" customWidth="1"/>
    <col min="5341" max="5341" width="13.44140625" style="1" customWidth="1"/>
    <col min="5342" max="5342" width="12" style="1" customWidth="1"/>
    <col min="5343" max="5343" width="12.44140625" style="1" customWidth="1"/>
    <col min="5344" max="5357" width="12.109375" style="1" customWidth="1"/>
    <col min="5358" max="5396" width="9.109375" style="1" customWidth="1"/>
    <col min="5397" max="5397" width="10.5546875" style="1" customWidth="1"/>
    <col min="5398" max="5398" width="11.88671875" style="1" bestFit="1" customWidth="1"/>
    <col min="5399" max="5399" width="12.109375" style="1" bestFit="1" customWidth="1"/>
    <col min="5400" max="5582" width="9.109375" style="1"/>
    <col min="5583" max="5583" width="35.6640625" style="1" customWidth="1"/>
    <col min="5584" max="5591" width="9.109375" style="1" customWidth="1"/>
    <col min="5592" max="5592" width="13.44140625" style="1" customWidth="1"/>
    <col min="5593" max="5595" width="10.88671875" style="1" customWidth="1"/>
    <col min="5596" max="5596" width="13.5546875" style="1" customWidth="1"/>
    <col min="5597" max="5597" width="13.44140625" style="1" customWidth="1"/>
    <col min="5598" max="5598" width="12" style="1" customWidth="1"/>
    <col min="5599" max="5599" width="12.44140625" style="1" customWidth="1"/>
    <col min="5600" max="5613" width="12.109375" style="1" customWidth="1"/>
    <col min="5614" max="5652" width="9.109375" style="1" customWidth="1"/>
    <col min="5653" max="5653" width="10.5546875" style="1" customWidth="1"/>
    <col min="5654" max="5654" width="11.88671875" style="1" bestFit="1" customWidth="1"/>
    <col min="5655" max="5655" width="12.109375" style="1" bestFit="1" customWidth="1"/>
    <col min="5656" max="5838" width="9.109375" style="1"/>
    <col min="5839" max="5839" width="35.6640625" style="1" customWidth="1"/>
    <col min="5840" max="5847" width="9.109375" style="1" customWidth="1"/>
    <col min="5848" max="5848" width="13.44140625" style="1" customWidth="1"/>
    <col min="5849" max="5851" width="10.88671875" style="1" customWidth="1"/>
    <col min="5852" max="5852" width="13.5546875" style="1" customWidth="1"/>
    <col min="5853" max="5853" width="13.44140625" style="1" customWidth="1"/>
    <col min="5854" max="5854" width="12" style="1" customWidth="1"/>
    <col min="5855" max="5855" width="12.44140625" style="1" customWidth="1"/>
    <col min="5856" max="5869" width="12.109375" style="1" customWidth="1"/>
    <col min="5870" max="5908" width="9.109375" style="1" customWidth="1"/>
    <col min="5909" max="5909" width="10.5546875" style="1" customWidth="1"/>
    <col min="5910" max="5910" width="11.88671875" style="1" bestFit="1" customWidth="1"/>
    <col min="5911" max="5911" width="12.109375" style="1" bestFit="1" customWidth="1"/>
    <col min="5912" max="6094" width="9.109375" style="1"/>
    <col min="6095" max="6095" width="35.6640625" style="1" customWidth="1"/>
    <col min="6096" max="6103" width="9.109375" style="1" customWidth="1"/>
    <col min="6104" max="6104" width="13.44140625" style="1" customWidth="1"/>
    <col min="6105" max="6107" width="10.88671875" style="1" customWidth="1"/>
    <col min="6108" max="6108" width="13.5546875" style="1" customWidth="1"/>
    <col min="6109" max="6109" width="13.44140625" style="1" customWidth="1"/>
    <col min="6110" max="6110" width="12" style="1" customWidth="1"/>
    <col min="6111" max="6111" width="12.44140625" style="1" customWidth="1"/>
    <col min="6112" max="6125" width="12.109375" style="1" customWidth="1"/>
    <col min="6126" max="6164" width="9.109375" style="1" customWidth="1"/>
    <col min="6165" max="6165" width="10.5546875" style="1" customWidth="1"/>
    <col min="6166" max="6166" width="11.88671875" style="1" bestFit="1" customWidth="1"/>
    <col min="6167" max="6167" width="12.109375" style="1" bestFit="1" customWidth="1"/>
    <col min="6168" max="6350" width="9.109375" style="1"/>
    <col min="6351" max="6351" width="35.6640625" style="1" customWidth="1"/>
    <col min="6352" max="6359" width="9.109375" style="1" customWidth="1"/>
    <col min="6360" max="6360" width="13.44140625" style="1" customWidth="1"/>
    <col min="6361" max="6363" width="10.88671875" style="1" customWidth="1"/>
    <col min="6364" max="6364" width="13.5546875" style="1" customWidth="1"/>
    <col min="6365" max="6365" width="13.44140625" style="1" customWidth="1"/>
    <col min="6366" max="6366" width="12" style="1" customWidth="1"/>
    <col min="6367" max="6367" width="12.44140625" style="1" customWidth="1"/>
    <col min="6368" max="6381" width="12.109375" style="1" customWidth="1"/>
    <col min="6382" max="6420" width="9.109375" style="1" customWidth="1"/>
    <col min="6421" max="6421" width="10.5546875" style="1" customWidth="1"/>
    <col min="6422" max="6422" width="11.88671875" style="1" bestFit="1" customWidth="1"/>
    <col min="6423" max="6423" width="12.109375" style="1" bestFit="1" customWidth="1"/>
    <col min="6424" max="6606" width="9.109375" style="1"/>
    <col min="6607" max="6607" width="35.6640625" style="1" customWidth="1"/>
    <col min="6608" max="6615" width="9.109375" style="1" customWidth="1"/>
    <col min="6616" max="6616" width="13.44140625" style="1" customWidth="1"/>
    <col min="6617" max="6619" width="10.88671875" style="1" customWidth="1"/>
    <col min="6620" max="6620" width="13.5546875" style="1" customWidth="1"/>
    <col min="6621" max="6621" width="13.44140625" style="1" customWidth="1"/>
    <col min="6622" max="6622" width="12" style="1" customWidth="1"/>
    <col min="6623" max="6623" width="12.44140625" style="1" customWidth="1"/>
    <col min="6624" max="6637" width="12.109375" style="1" customWidth="1"/>
    <col min="6638" max="6676" width="9.109375" style="1" customWidth="1"/>
    <col min="6677" max="6677" width="10.5546875" style="1" customWidth="1"/>
    <col min="6678" max="6678" width="11.88671875" style="1" bestFit="1" customWidth="1"/>
    <col min="6679" max="6679" width="12.109375" style="1" bestFit="1" customWidth="1"/>
    <col min="6680" max="6862" width="9.109375" style="1"/>
    <col min="6863" max="6863" width="35.6640625" style="1" customWidth="1"/>
    <col min="6864" max="6871" width="9.109375" style="1" customWidth="1"/>
    <col min="6872" max="6872" width="13.44140625" style="1" customWidth="1"/>
    <col min="6873" max="6875" width="10.88671875" style="1" customWidth="1"/>
    <col min="6876" max="6876" width="13.5546875" style="1" customWidth="1"/>
    <col min="6877" max="6877" width="13.44140625" style="1" customWidth="1"/>
    <col min="6878" max="6878" width="12" style="1" customWidth="1"/>
    <col min="6879" max="6879" width="12.44140625" style="1" customWidth="1"/>
    <col min="6880" max="6893" width="12.109375" style="1" customWidth="1"/>
    <col min="6894" max="6932" width="9.109375" style="1" customWidth="1"/>
    <col min="6933" max="6933" width="10.5546875" style="1" customWidth="1"/>
    <col min="6934" max="6934" width="11.88671875" style="1" bestFit="1" customWidth="1"/>
    <col min="6935" max="6935" width="12.109375" style="1" bestFit="1" customWidth="1"/>
    <col min="6936" max="7118" width="9.109375" style="1"/>
    <col min="7119" max="7119" width="35.6640625" style="1" customWidth="1"/>
    <col min="7120" max="7127" width="9.109375" style="1" customWidth="1"/>
    <col min="7128" max="7128" width="13.44140625" style="1" customWidth="1"/>
    <col min="7129" max="7131" width="10.88671875" style="1" customWidth="1"/>
    <col min="7132" max="7132" width="13.5546875" style="1" customWidth="1"/>
    <col min="7133" max="7133" width="13.44140625" style="1" customWidth="1"/>
    <col min="7134" max="7134" width="12" style="1" customWidth="1"/>
    <col min="7135" max="7135" width="12.44140625" style="1" customWidth="1"/>
    <col min="7136" max="7149" width="12.109375" style="1" customWidth="1"/>
    <col min="7150" max="7188" width="9.109375" style="1" customWidth="1"/>
    <col min="7189" max="7189" width="10.5546875" style="1" customWidth="1"/>
    <col min="7190" max="7190" width="11.88671875" style="1" bestFit="1" customWidth="1"/>
    <col min="7191" max="7191" width="12.109375" style="1" bestFit="1" customWidth="1"/>
    <col min="7192" max="7374" width="9.109375" style="1"/>
    <col min="7375" max="7375" width="35.6640625" style="1" customWidth="1"/>
    <col min="7376" max="7383" width="9.109375" style="1" customWidth="1"/>
    <col min="7384" max="7384" width="13.44140625" style="1" customWidth="1"/>
    <col min="7385" max="7387" width="10.88671875" style="1" customWidth="1"/>
    <col min="7388" max="7388" width="13.5546875" style="1" customWidth="1"/>
    <col min="7389" max="7389" width="13.44140625" style="1" customWidth="1"/>
    <col min="7390" max="7390" width="12" style="1" customWidth="1"/>
    <col min="7391" max="7391" width="12.44140625" style="1" customWidth="1"/>
    <col min="7392" max="7405" width="12.109375" style="1" customWidth="1"/>
    <col min="7406" max="7444" width="9.109375" style="1" customWidth="1"/>
    <col min="7445" max="7445" width="10.5546875" style="1" customWidth="1"/>
    <col min="7446" max="7446" width="11.88671875" style="1" bestFit="1" customWidth="1"/>
    <col min="7447" max="7447" width="12.109375" style="1" bestFit="1" customWidth="1"/>
    <col min="7448" max="7630" width="9.109375" style="1"/>
    <col min="7631" max="7631" width="35.6640625" style="1" customWidth="1"/>
    <col min="7632" max="7639" width="9.109375" style="1" customWidth="1"/>
    <col min="7640" max="7640" width="13.44140625" style="1" customWidth="1"/>
    <col min="7641" max="7643" width="10.88671875" style="1" customWidth="1"/>
    <col min="7644" max="7644" width="13.5546875" style="1" customWidth="1"/>
    <col min="7645" max="7645" width="13.44140625" style="1" customWidth="1"/>
    <col min="7646" max="7646" width="12" style="1" customWidth="1"/>
    <col min="7647" max="7647" width="12.44140625" style="1" customWidth="1"/>
    <col min="7648" max="7661" width="12.109375" style="1" customWidth="1"/>
    <col min="7662" max="7700" width="9.109375" style="1" customWidth="1"/>
    <col min="7701" max="7701" width="10.5546875" style="1" customWidth="1"/>
    <col min="7702" max="7702" width="11.88671875" style="1" bestFit="1" customWidth="1"/>
    <col min="7703" max="7703" width="12.109375" style="1" bestFit="1" customWidth="1"/>
    <col min="7704" max="7886" width="9.109375" style="1"/>
    <col min="7887" max="7887" width="35.6640625" style="1" customWidth="1"/>
    <col min="7888" max="7895" width="9.109375" style="1" customWidth="1"/>
    <col min="7896" max="7896" width="13.44140625" style="1" customWidth="1"/>
    <col min="7897" max="7899" width="10.88671875" style="1" customWidth="1"/>
    <col min="7900" max="7900" width="13.5546875" style="1" customWidth="1"/>
    <col min="7901" max="7901" width="13.44140625" style="1" customWidth="1"/>
    <col min="7902" max="7902" width="12" style="1" customWidth="1"/>
    <col min="7903" max="7903" width="12.44140625" style="1" customWidth="1"/>
    <col min="7904" max="7917" width="12.109375" style="1" customWidth="1"/>
    <col min="7918" max="7956" width="9.109375" style="1" customWidth="1"/>
    <col min="7957" max="7957" width="10.5546875" style="1" customWidth="1"/>
    <col min="7958" max="7958" width="11.88671875" style="1" bestFit="1" customWidth="1"/>
    <col min="7959" max="7959" width="12.109375" style="1" bestFit="1" customWidth="1"/>
    <col min="7960" max="8142" width="9.109375" style="1"/>
    <col min="8143" max="8143" width="35.6640625" style="1" customWidth="1"/>
    <col min="8144" max="8151" width="9.109375" style="1" customWidth="1"/>
    <col min="8152" max="8152" width="13.44140625" style="1" customWidth="1"/>
    <col min="8153" max="8155" width="10.88671875" style="1" customWidth="1"/>
    <col min="8156" max="8156" width="13.5546875" style="1" customWidth="1"/>
    <col min="8157" max="8157" width="13.44140625" style="1" customWidth="1"/>
    <col min="8158" max="8158" width="12" style="1" customWidth="1"/>
    <col min="8159" max="8159" width="12.44140625" style="1" customWidth="1"/>
    <col min="8160" max="8173" width="12.109375" style="1" customWidth="1"/>
    <col min="8174" max="8212" width="9.109375" style="1" customWidth="1"/>
    <col min="8213" max="8213" width="10.5546875" style="1" customWidth="1"/>
    <col min="8214" max="8214" width="11.88671875" style="1" bestFit="1" customWidth="1"/>
    <col min="8215" max="8215" width="12.109375" style="1" bestFit="1" customWidth="1"/>
    <col min="8216" max="8398" width="9.109375" style="1"/>
    <col min="8399" max="8399" width="35.6640625" style="1" customWidth="1"/>
    <col min="8400" max="8407" width="9.109375" style="1" customWidth="1"/>
    <col min="8408" max="8408" width="13.44140625" style="1" customWidth="1"/>
    <col min="8409" max="8411" width="10.88671875" style="1" customWidth="1"/>
    <col min="8412" max="8412" width="13.5546875" style="1" customWidth="1"/>
    <col min="8413" max="8413" width="13.44140625" style="1" customWidth="1"/>
    <col min="8414" max="8414" width="12" style="1" customWidth="1"/>
    <col min="8415" max="8415" width="12.44140625" style="1" customWidth="1"/>
    <col min="8416" max="8429" width="12.109375" style="1" customWidth="1"/>
    <col min="8430" max="8468" width="9.109375" style="1" customWidth="1"/>
    <col min="8469" max="8469" width="10.5546875" style="1" customWidth="1"/>
    <col min="8470" max="8470" width="11.88671875" style="1" bestFit="1" customWidth="1"/>
    <col min="8471" max="8471" width="12.109375" style="1" bestFit="1" customWidth="1"/>
    <col min="8472" max="8654" width="9.109375" style="1"/>
    <col min="8655" max="8655" width="35.6640625" style="1" customWidth="1"/>
    <col min="8656" max="8663" width="9.109375" style="1" customWidth="1"/>
    <col min="8664" max="8664" width="13.44140625" style="1" customWidth="1"/>
    <col min="8665" max="8667" width="10.88671875" style="1" customWidth="1"/>
    <col min="8668" max="8668" width="13.5546875" style="1" customWidth="1"/>
    <col min="8669" max="8669" width="13.44140625" style="1" customWidth="1"/>
    <col min="8670" max="8670" width="12" style="1" customWidth="1"/>
    <col min="8671" max="8671" width="12.44140625" style="1" customWidth="1"/>
    <col min="8672" max="8685" width="12.109375" style="1" customWidth="1"/>
    <col min="8686" max="8724" width="9.109375" style="1" customWidth="1"/>
    <col min="8725" max="8725" width="10.5546875" style="1" customWidth="1"/>
    <col min="8726" max="8726" width="11.88671875" style="1" bestFit="1" customWidth="1"/>
    <col min="8727" max="8727" width="12.109375" style="1" bestFit="1" customWidth="1"/>
    <col min="8728" max="8910" width="9.109375" style="1"/>
    <col min="8911" max="8911" width="35.6640625" style="1" customWidth="1"/>
    <col min="8912" max="8919" width="9.109375" style="1" customWidth="1"/>
    <col min="8920" max="8920" width="13.44140625" style="1" customWidth="1"/>
    <col min="8921" max="8923" width="10.88671875" style="1" customWidth="1"/>
    <col min="8924" max="8924" width="13.5546875" style="1" customWidth="1"/>
    <col min="8925" max="8925" width="13.44140625" style="1" customWidth="1"/>
    <col min="8926" max="8926" width="12" style="1" customWidth="1"/>
    <col min="8927" max="8927" width="12.44140625" style="1" customWidth="1"/>
    <col min="8928" max="8941" width="12.109375" style="1" customWidth="1"/>
    <col min="8942" max="8980" width="9.109375" style="1" customWidth="1"/>
    <col min="8981" max="8981" width="10.5546875" style="1" customWidth="1"/>
    <col min="8982" max="8982" width="11.88671875" style="1" bestFit="1" customWidth="1"/>
    <col min="8983" max="8983" width="12.109375" style="1" bestFit="1" customWidth="1"/>
    <col min="8984" max="9166" width="9.109375" style="1"/>
    <col min="9167" max="9167" width="35.6640625" style="1" customWidth="1"/>
    <col min="9168" max="9175" width="9.109375" style="1" customWidth="1"/>
    <col min="9176" max="9176" width="13.44140625" style="1" customWidth="1"/>
    <col min="9177" max="9179" width="10.88671875" style="1" customWidth="1"/>
    <col min="9180" max="9180" width="13.5546875" style="1" customWidth="1"/>
    <col min="9181" max="9181" width="13.44140625" style="1" customWidth="1"/>
    <col min="9182" max="9182" width="12" style="1" customWidth="1"/>
    <col min="9183" max="9183" width="12.44140625" style="1" customWidth="1"/>
    <col min="9184" max="9197" width="12.109375" style="1" customWidth="1"/>
    <col min="9198" max="9236" width="9.109375" style="1" customWidth="1"/>
    <col min="9237" max="9237" width="10.5546875" style="1" customWidth="1"/>
    <col min="9238" max="9238" width="11.88671875" style="1" bestFit="1" customWidth="1"/>
    <col min="9239" max="9239" width="12.109375" style="1" bestFit="1" customWidth="1"/>
    <col min="9240" max="9422" width="9.109375" style="1"/>
    <col min="9423" max="9423" width="35.6640625" style="1" customWidth="1"/>
    <col min="9424" max="9431" width="9.109375" style="1" customWidth="1"/>
    <col min="9432" max="9432" width="13.44140625" style="1" customWidth="1"/>
    <col min="9433" max="9435" width="10.88671875" style="1" customWidth="1"/>
    <col min="9436" max="9436" width="13.5546875" style="1" customWidth="1"/>
    <col min="9437" max="9437" width="13.44140625" style="1" customWidth="1"/>
    <col min="9438" max="9438" width="12" style="1" customWidth="1"/>
    <col min="9439" max="9439" width="12.44140625" style="1" customWidth="1"/>
    <col min="9440" max="9453" width="12.109375" style="1" customWidth="1"/>
    <col min="9454" max="9492" width="9.109375" style="1" customWidth="1"/>
    <col min="9493" max="9493" width="10.5546875" style="1" customWidth="1"/>
    <col min="9494" max="9494" width="11.88671875" style="1" bestFit="1" customWidth="1"/>
    <col min="9495" max="9495" width="12.109375" style="1" bestFit="1" customWidth="1"/>
    <col min="9496" max="9678" width="9.109375" style="1"/>
    <col min="9679" max="9679" width="35.6640625" style="1" customWidth="1"/>
    <col min="9680" max="9687" width="9.109375" style="1" customWidth="1"/>
    <col min="9688" max="9688" width="13.44140625" style="1" customWidth="1"/>
    <col min="9689" max="9691" width="10.88671875" style="1" customWidth="1"/>
    <col min="9692" max="9692" width="13.5546875" style="1" customWidth="1"/>
    <col min="9693" max="9693" width="13.44140625" style="1" customWidth="1"/>
    <col min="9694" max="9694" width="12" style="1" customWidth="1"/>
    <col min="9695" max="9695" width="12.44140625" style="1" customWidth="1"/>
    <col min="9696" max="9709" width="12.109375" style="1" customWidth="1"/>
    <col min="9710" max="9748" width="9.109375" style="1" customWidth="1"/>
    <col min="9749" max="9749" width="10.5546875" style="1" customWidth="1"/>
    <col min="9750" max="9750" width="11.88671875" style="1" bestFit="1" customWidth="1"/>
    <col min="9751" max="9751" width="12.109375" style="1" bestFit="1" customWidth="1"/>
    <col min="9752" max="9934" width="9.109375" style="1"/>
    <col min="9935" max="9935" width="35.6640625" style="1" customWidth="1"/>
    <col min="9936" max="9943" width="9.109375" style="1" customWidth="1"/>
    <col min="9944" max="9944" width="13.44140625" style="1" customWidth="1"/>
    <col min="9945" max="9947" width="10.88671875" style="1" customWidth="1"/>
    <col min="9948" max="9948" width="13.5546875" style="1" customWidth="1"/>
    <col min="9949" max="9949" width="13.44140625" style="1" customWidth="1"/>
    <col min="9950" max="9950" width="12" style="1" customWidth="1"/>
    <col min="9951" max="9951" width="12.44140625" style="1" customWidth="1"/>
    <col min="9952" max="9965" width="12.109375" style="1" customWidth="1"/>
    <col min="9966" max="10004" width="9.109375" style="1" customWidth="1"/>
    <col min="10005" max="10005" width="10.5546875" style="1" customWidth="1"/>
    <col min="10006" max="10006" width="11.88671875" style="1" bestFit="1" customWidth="1"/>
    <col min="10007" max="10007" width="12.109375" style="1" bestFit="1" customWidth="1"/>
    <col min="10008" max="10190" width="9.109375" style="1"/>
    <col min="10191" max="10191" width="35.6640625" style="1" customWidth="1"/>
    <col min="10192" max="10199" width="9.109375" style="1" customWidth="1"/>
    <col min="10200" max="10200" width="13.44140625" style="1" customWidth="1"/>
    <col min="10201" max="10203" width="10.88671875" style="1" customWidth="1"/>
    <col min="10204" max="10204" width="13.5546875" style="1" customWidth="1"/>
    <col min="10205" max="10205" width="13.44140625" style="1" customWidth="1"/>
    <col min="10206" max="10206" width="12" style="1" customWidth="1"/>
    <col min="10207" max="10207" width="12.44140625" style="1" customWidth="1"/>
    <col min="10208" max="10221" width="12.109375" style="1" customWidth="1"/>
    <col min="10222" max="10260" width="9.109375" style="1" customWidth="1"/>
    <col min="10261" max="10261" width="10.5546875" style="1" customWidth="1"/>
    <col min="10262" max="10262" width="11.88671875" style="1" bestFit="1" customWidth="1"/>
    <col min="10263" max="10263" width="12.109375" style="1" bestFit="1" customWidth="1"/>
    <col min="10264" max="10446" width="9.109375" style="1"/>
    <col min="10447" max="10447" width="35.6640625" style="1" customWidth="1"/>
    <col min="10448" max="10455" width="9.109375" style="1" customWidth="1"/>
    <col min="10456" max="10456" width="13.44140625" style="1" customWidth="1"/>
    <col min="10457" max="10459" width="10.88671875" style="1" customWidth="1"/>
    <col min="10460" max="10460" width="13.5546875" style="1" customWidth="1"/>
    <col min="10461" max="10461" width="13.44140625" style="1" customWidth="1"/>
    <col min="10462" max="10462" width="12" style="1" customWidth="1"/>
    <col min="10463" max="10463" width="12.44140625" style="1" customWidth="1"/>
    <col min="10464" max="10477" width="12.109375" style="1" customWidth="1"/>
    <col min="10478" max="10516" width="9.109375" style="1" customWidth="1"/>
    <col min="10517" max="10517" width="10.5546875" style="1" customWidth="1"/>
    <col min="10518" max="10518" width="11.88671875" style="1" bestFit="1" customWidth="1"/>
    <col min="10519" max="10519" width="12.109375" style="1" bestFit="1" customWidth="1"/>
    <col min="10520" max="10702" width="9.109375" style="1"/>
    <col min="10703" max="10703" width="35.6640625" style="1" customWidth="1"/>
    <col min="10704" max="10711" width="9.109375" style="1" customWidth="1"/>
    <col min="10712" max="10712" width="13.44140625" style="1" customWidth="1"/>
    <col min="10713" max="10715" width="10.88671875" style="1" customWidth="1"/>
    <col min="10716" max="10716" width="13.5546875" style="1" customWidth="1"/>
    <col min="10717" max="10717" width="13.44140625" style="1" customWidth="1"/>
    <col min="10718" max="10718" width="12" style="1" customWidth="1"/>
    <col min="10719" max="10719" width="12.44140625" style="1" customWidth="1"/>
    <col min="10720" max="10733" width="12.109375" style="1" customWidth="1"/>
    <col min="10734" max="10772" width="9.109375" style="1" customWidth="1"/>
    <col min="10773" max="10773" width="10.5546875" style="1" customWidth="1"/>
    <col min="10774" max="10774" width="11.88671875" style="1" bestFit="1" customWidth="1"/>
    <col min="10775" max="10775" width="12.109375" style="1" bestFit="1" customWidth="1"/>
    <col min="10776" max="10958" width="9.109375" style="1"/>
    <col min="10959" max="10959" width="35.6640625" style="1" customWidth="1"/>
    <col min="10960" max="10967" width="9.109375" style="1" customWidth="1"/>
    <col min="10968" max="10968" width="13.44140625" style="1" customWidth="1"/>
    <col min="10969" max="10971" width="10.88671875" style="1" customWidth="1"/>
    <col min="10972" max="10972" width="13.5546875" style="1" customWidth="1"/>
    <col min="10973" max="10973" width="13.44140625" style="1" customWidth="1"/>
    <col min="10974" max="10974" width="12" style="1" customWidth="1"/>
    <col min="10975" max="10975" width="12.44140625" style="1" customWidth="1"/>
    <col min="10976" max="10989" width="12.109375" style="1" customWidth="1"/>
    <col min="10990" max="11028" width="9.109375" style="1" customWidth="1"/>
    <col min="11029" max="11029" width="10.5546875" style="1" customWidth="1"/>
    <col min="11030" max="11030" width="11.88671875" style="1" bestFit="1" customWidth="1"/>
    <col min="11031" max="11031" width="12.109375" style="1" bestFit="1" customWidth="1"/>
    <col min="11032" max="11214" width="9.109375" style="1"/>
    <col min="11215" max="11215" width="35.6640625" style="1" customWidth="1"/>
    <col min="11216" max="11223" width="9.109375" style="1" customWidth="1"/>
    <col min="11224" max="11224" width="13.44140625" style="1" customWidth="1"/>
    <col min="11225" max="11227" width="10.88671875" style="1" customWidth="1"/>
    <col min="11228" max="11228" width="13.5546875" style="1" customWidth="1"/>
    <col min="11229" max="11229" width="13.44140625" style="1" customWidth="1"/>
    <col min="11230" max="11230" width="12" style="1" customWidth="1"/>
    <col min="11231" max="11231" width="12.44140625" style="1" customWidth="1"/>
    <col min="11232" max="11245" width="12.109375" style="1" customWidth="1"/>
    <col min="11246" max="11284" width="9.109375" style="1" customWidth="1"/>
    <col min="11285" max="11285" width="10.5546875" style="1" customWidth="1"/>
    <col min="11286" max="11286" width="11.88671875" style="1" bestFit="1" customWidth="1"/>
    <col min="11287" max="11287" width="12.109375" style="1" bestFit="1" customWidth="1"/>
    <col min="11288" max="11470" width="9.109375" style="1"/>
    <col min="11471" max="11471" width="35.6640625" style="1" customWidth="1"/>
    <col min="11472" max="11479" width="9.109375" style="1" customWidth="1"/>
    <col min="11480" max="11480" width="13.44140625" style="1" customWidth="1"/>
    <col min="11481" max="11483" width="10.88671875" style="1" customWidth="1"/>
    <col min="11484" max="11484" width="13.5546875" style="1" customWidth="1"/>
    <col min="11485" max="11485" width="13.44140625" style="1" customWidth="1"/>
    <col min="11486" max="11486" width="12" style="1" customWidth="1"/>
    <col min="11487" max="11487" width="12.44140625" style="1" customWidth="1"/>
    <col min="11488" max="11501" width="12.109375" style="1" customWidth="1"/>
    <col min="11502" max="11540" width="9.109375" style="1" customWidth="1"/>
    <col min="11541" max="11541" width="10.5546875" style="1" customWidth="1"/>
    <col min="11542" max="11542" width="11.88671875" style="1" bestFit="1" customWidth="1"/>
    <col min="11543" max="11543" width="12.109375" style="1" bestFit="1" customWidth="1"/>
    <col min="11544" max="11726" width="9.109375" style="1"/>
    <col min="11727" max="11727" width="35.6640625" style="1" customWidth="1"/>
    <col min="11728" max="11735" width="9.109375" style="1" customWidth="1"/>
    <col min="11736" max="11736" width="13.44140625" style="1" customWidth="1"/>
    <col min="11737" max="11739" width="10.88671875" style="1" customWidth="1"/>
    <col min="11740" max="11740" width="13.5546875" style="1" customWidth="1"/>
    <col min="11741" max="11741" width="13.44140625" style="1" customWidth="1"/>
    <col min="11742" max="11742" width="12" style="1" customWidth="1"/>
    <col min="11743" max="11743" width="12.44140625" style="1" customWidth="1"/>
    <col min="11744" max="11757" width="12.109375" style="1" customWidth="1"/>
    <col min="11758" max="11796" width="9.109375" style="1" customWidth="1"/>
    <col min="11797" max="11797" width="10.5546875" style="1" customWidth="1"/>
    <col min="11798" max="11798" width="11.88671875" style="1" bestFit="1" customWidth="1"/>
    <col min="11799" max="11799" width="12.109375" style="1" bestFit="1" customWidth="1"/>
    <col min="11800" max="11982" width="9.109375" style="1"/>
    <col min="11983" max="11983" width="35.6640625" style="1" customWidth="1"/>
    <col min="11984" max="11991" width="9.109375" style="1" customWidth="1"/>
    <col min="11992" max="11992" width="13.44140625" style="1" customWidth="1"/>
    <col min="11993" max="11995" width="10.88671875" style="1" customWidth="1"/>
    <col min="11996" max="11996" width="13.5546875" style="1" customWidth="1"/>
    <col min="11997" max="11997" width="13.44140625" style="1" customWidth="1"/>
    <col min="11998" max="11998" width="12" style="1" customWidth="1"/>
    <col min="11999" max="11999" width="12.44140625" style="1" customWidth="1"/>
    <col min="12000" max="12013" width="12.109375" style="1" customWidth="1"/>
    <col min="12014" max="12052" width="9.109375" style="1" customWidth="1"/>
    <col min="12053" max="12053" width="10.5546875" style="1" customWidth="1"/>
    <col min="12054" max="12054" width="11.88671875" style="1" bestFit="1" customWidth="1"/>
    <col min="12055" max="12055" width="12.109375" style="1" bestFit="1" customWidth="1"/>
    <col min="12056" max="12238" width="9.109375" style="1"/>
    <col min="12239" max="12239" width="35.6640625" style="1" customWidth="1"/>
    <col min="12240" max="12247" width="9.109375" style="1" customWidth="1"/>
    <col min="12248" max="12248" width="13.44140625" style="1" customWidth="1"/>
    <col min="12249" max="12251" width="10.88671875" style="1" customWidth="1"/>
    <col min="12252" max="12252" width="13.5546875" style="1" customWidth="1"/>
    <col min="12253" max="12253" width="13.44140625" style="1" customWidth="1"/>
    <col min="12254" max="12254" width="12" style="1" customWidth="1"/>
    <col min="12255" max="12255" width="12.44140625" style="1" customWidth="1"/>
    <col min="12256" max="12269" width="12.109375" style="1" customWidth="1"/>
    <col min="12270" max="12308" width="9.109375" style="1" customWidth="1"/>
    <col min="12309" max="12309" width="10.5546875" style="1" customWidth="1"/>
    <col min="12310" max="12310" width="11.88671875" style="1" bestFit="1" customWidth="1"/>
    <col min="12311" max="12311" width="12.109375" style="1" bestFit="1" customWidth="1"/>
    <col min="12312" max="12494" width="9.109375" style="1"/>
    <col min="12495" max="12495" width="35.6640625" style="1" customWidth="1"/>
    <col min="12496" max="12503" width="9.109375" style="1" customWidth="1"/>
    <col min="12504" max="12504" width="13.44140625" style="1" customWidth="1"/>
    <col min="12505" max="12507" width="10.88671875" style="1" customWidth="1"/>
    <col min="12508" max="12508" width="13.5546875" style="1" customWidth="1"/>
    <col min="12509" max="12509" width="13.44140625" style="1" customWidth="1"/>
    <col min="12510" max="12510" width="12" style="1" customWidth="1"/>
    <col min="12511" max="12511" width="12.44140625" style="1" customWidth="1"/>
    <col min="12512" max="12525" width="12.109375" style="1" customWidth="1"/>
    <col min="12526" max="12564" width="9.109375" style="1" customWidth="1"/>
    <col min="12565" max="12565" width="10.5546875" style="1" customWidth="1"/>
    <col min="12566" max="12566" width="11.88671875" style="1" bestFit="1" customWidth="1"/>
    <col min="12567" max="12567" width="12.109375" style="1" bestFit="1" customWidth="1"/>
    <col min="12568" max="12750" width="9.109375" style="1"/>
    <col min="12751" max="12751" width="35.6640625" style="1" customWidth="1"/>
    <col min="12752" max="12759" width="9.109375" style="1" customWidth="1"/>
    <col min="12760" max="12760" width="13.44140625" style="1" customWidth="1"/>
    <col min="12761" max="12763" width="10.88671875" style="1" customWidth="1"/>
    <col min="12764" max="12764" width="13.5546875" style="1" customWidth="1"/>
    <col min="12765" max="12765" width="13.44140625" style="1" customWidth="1"/>
    <col min="12766" max="12766" width="12" style="1" customWidth="1"/>
    <col min="12767" max="12767" width="12.44140625" style="1" customWidth="1"/>
    <col min="12768" max="12781" width="12.109375" style="1" customWidth="1"/>
    <col min="12782" max="12820" width="9.109375" style="1" customWidth="1"/>
    <col min="12821" max="12821" width="10.5546875" style="1" customWidth="1"/>
    <col min="12822" max="12822" width="11.88671875" style="1" bestFit="1" customWidth="1"/>
    <col min="12823" max="12823" width="12.109375" style="1" bestFit="1" customWidth="1"/>
    <col min="12824" max="13006" width="9.109375" style="1"/>
    <col min="13007" max="13007" width="35.6640625" style="1" customWidth="1"/>
    <col min="13008" max="13015" width="9.109375" style="1" customWidth="1"/>
    <col min="13016" max="13016" width="13.44140625" style="1" customWidth="1"/>
    <col min="13017" max="13019" width="10.88671875" style="1" customWidth="1"/>
    <col min="13020" max="13020" width="13.5546875" style="1" customWidth="1"/>
    <col min="13021" max="13021" width="13.44140625" style="1" customWidth="1"/>
    <col min="13022" max="13022" width="12" style="1" customWidth="1"/>
    <col min="13023" max="13023" width="12.44140625" style="1" customWidth="1"/>
    <col min="13024" max="13037" width="12.109375" style="1" customWidth="1"/>
    <col min="13038" max="13076" width="9.109375" style="1" customWidth="1"/>
    <col min="13077" max="13077" width="10.5546875" style="1" customWidth="1"/>
    <col min="13078" max="13078" width="11.88671875" style="1" bestFit="1" customWidth="1"/>
    <col min="13079" max="13079" width="12.109375" style="1" bestFit="1" customWidth="1"/>
    <col min="13080" max="13262" width="9.109375" style="1"/>
    <col min="13263" max="13263" width="35.6640625" style="1" customWidth="1"/>
    <col min="13264" max="13271" width="9.109375" style="1" customWidth="1"/>
    <col min="13272" max="13272" width="13.44140625" style="1" customWidth="1"/>
    <col min="13273" max="13275" width="10.88671875" style="1" customWidth="1"/>
    <col min="13276" max="13276" width="13.5546875" style="1" customWidth="1"/>
    <col min="13277" max="13277" width="13.44140625" style="1" customWidth="1"/>
    <col min="13278" max="13278" width="12" style="1" customWidth="1"/>
    <col min="13279" max="13279" width="12.44140625" style="1" customWidth="1"/>
    <col min="13280" max="13293" width="12.109375" style="1" customWidth="1"/>
    <col min="13294" max="13332" width="9.109375" style="1" customWidth="1"/>
    <col min="13333" max="13333" width="10.5546875" style="1" customWidth="1"/>
    <col min="13334" max="13334" width="11.88671875" style="1" bestFit="1" customWidth="1"/>
    <col min="13335" max="13335" width="12.109375" style="1" bestFit="1" customWidth="1"/>
    <col min="13336" max="13518" width="9.109375" style="1"/>
    <col min="13519" max="13519" width="35.6640625" style="1" customWidth="1"/>
    <col min="13520" max="13527" width="9.109375" style="1" customWidth="1"/>
    <col min="13528" max="13528" width="13.44140625" style="1" customWidth="1"/>
    <col min="13529" max="13531" width="10.88671875" style="1" customWidth="1"/>
    <col min="13532" max="13532" width="13.5546875" style="1" customWidth="1"/>
    <col min="13533" max="13533" width="13.44140625" style="1" customWidth="1"/>
    <col min="13534" max="13534" width="12" style="1" customWidth="1"/>
    <col min="13535" max="13535" width="12.44140625" style="1" customWidth="1"/>
    <col min="13536" max="13549" width="12.109375" style="1" customWidth="1"/>
    <col min="13550" max="13588" width="9.109375" style="1" customWidth="1"/>
    <col min="13589" max="13589" width="10.5546875" style="1" customWidth="1"/>
    <col min="13590" max="13590" width="11.88671875" style="1" bestFit="1" customWidth="1"/>
    <col min="13591" max="13591" width="12.109375" style="1" bestFit="1" customWidth="1"/>
    <col min="13592" max="13774" width="9.109375" style="1"/>
    <col min="13775" max="13775" width="35.6640625" style="1" customWidth="1"/>
    <col min="13776" max="13783" width="9.109375" style="1" customWidth="1"/>
    <col min="13784" max="13784" width="13.44140625" style="1" customWidth="1"/>
    <col min="13785" max="13787" width="10.88671875" style="1" customWidth="1"/>
    <col min="13788" max="13788" width="13.5546875" style="1" customWidth="1"/>
    <col min="13789" max="13789" width="13.44140625" style="1" customWidth="1"/>
    <col min="13790" max="13790" width="12" style="1" customWidth="1"/>
    <col min="13791" max="13791" width="12.44140625" style="1" customWidth="1"/>
    <col min="13792" max="13805" width="12.109375" style="1" customWidth="1"/>
    <col min="13806" max="13844" width="9.109375" style="1" customWidth="1"/>
    <col min="13845" max="13845" width="10.5546875" style="1" customWidth="1"/>
    <col min="13846" max="13846" width="11.88671875" style="1" bestFit="1" customWidth="1"/>
    <col min="13847" max="13847" width="12.109375" style="1" bestFit="1" customWidth="1"/>
    <col min="13848" max="14030" width="9.109375" style="1"/>
    <col min="14031" max="14031" width="35.6640625" style="1" customWidth="1"/>
    <col min="14032" max="14039" width="9.109375" style="1" customWidth="1"/>
    <col min="14040" max="14040" width="13.44140625" style="1" customWidth="1"/>
    <col min="14041" max="14043" width="10.88671875" style="1" customWidth="1"/>
    <col min="14044" max="14044" width="13.5546875" style="1" customWidth="1"/>
    <col min="14045" max="14045" width="13.44140625" style="1" customWidth="1"/>
    <col min="14046" max="14046" width="12" style="1" customWidth="1"/>
    <col min="14047" max="14047" width="12.44140625" style="1" customWidth="1"/>
    <col min="14048" max="14061" width="12.109375" style="1" customWidth="1"/>
    <col min="14062" max="14100" width="9.109375" style="1" customWidth="1"/>
    <col min="14101" max="14101" width="10.5546875" style="1" customWidth="1"/>
    <col min="14102" max="14102" width="11.88671875" style="1" bestFit="1" customWidth="1"/>
    <col min="14103" max="14103" width="12.109375" style="1" bestFit="1" customWidth="1"/>
    <col min="14104" max="14286" width="9.109375" style="1"/>
    <col min="14287" max="14287" width="35.6640625" style="1" customWidth="1"/>
    <col min="14288" max="14295" width="9.109375" style="1" customWidth="1"/>
    <col min="14296" max="14296" width="13.44140625" style="1" customWidth="1"/>
    <col min="14297" max="14299" width="10.88671875" style="1" customWidth="1"/>
    <col min="14300" max="14300" width="13.5546875" style="1" customWidth="1"/>
    <col min="14301" max="14301" width="13.44140625" style="1" customWidth="1"/>
    <col min="14302" max="14302" width="12" style="1" customWidth="1"/>
    <col min="14303" max="14303" width="12.44140625" style="1" customWidth="1"/>
    <col min="14304" max="14317" width="12.109375" style="1" customWidth="1"/>
    <col min="14318" max="14356" width="9.109375" style="1" customWidth="1"/>
    <col min="14357" max="14357" width="10.5546875" style="1" customWidth="1"/>
    <col min="14358" max="14358" width="11.88671875" style="1" bestFit="1" customWidth="1"/>
    <col min="14359" max="14359" width="12.109375" style="1" bestFit="1" customWidth="1"/>
    <col min="14360" max="14542" width="9.109375" style="1"/>
    <col min="14543" max="14543" width="35.6640625" style="1" customWidth="1"/>
    <col min="14544" max="14551" width="9.109375" style="1" customWidth="1"/>
    <col min="14552" max="14552" width="13.44140625" style="1" customWidth="1"/>
    <col min="14553" max="14555" width="10.88671875" style="1" customWidth="1"/>
    <col min="14556" max="14556" width="13.5546875" style="1" customWidth="1"/>
    <col min="14557" max="14557" width="13.44140625" style="1" customWidth="1"/>
    <col min="14558" max="14558" width="12" style="1" customWidth="1"/>
    <col min="14559" max="14559" width="12.44140625" style="1" customWidth="1"/>
    <col min="14560" max="14573" width="12.109375" style="1" customWidth="1"/>
    <col min="14574" max="14612" width="9.109375" style="1" customWidth="1"/>
    <col min="14613" max="14613" width="10.5546875" style="1" customWidth="1"/>
    <col min="14614" max="14614" width="11.88671875" style="1" bestFit="1" customWidth="1"/>
    <col min="14615" max="14615" width="12.109375" style="1" bestFit="1" customWidth="1"/>
    <col min="14616" max="14798" width="9.109375" style="1"/>
    <col min="14799" max="14799" width="35.6640625" style="1" customWidth="1"/>
    <col min="14800" max="14807" width="9.109375" style="1" customWidth="1"/>
    <col min="14808" max="14808" width="13.44140625" style="1" customWidth="1"/>
    <col min="14809" max="14811" width="10.88671875" style="1" customWidth="1"/>
    <col min="14812" max="14812" width="13.5546875" style="1" customWidth="1"/>
    <col min="14813" max="14813" width="13.44140625" style="1" customWidth="1"/>
    <col min="14814" max="14814" width="12" style="1" customWidth="1"/>
    <col min="14815" max="14815" width="12.44140625" style="1" customWidth="1"/>
    <col min="14816" max="14829" width="12.109375" style="1" customWidth="1"/>
    <col min="14830" max="14868" width="9.109375" style="1" customWidth="1"/>
    <col min="14869" max="14869" width="10.5546875" style="1" customWidth="1"/>
    <col min="14870" max="14870" width="11.88671875" style="1" bestFit="1" customWidth="1"/>
    <col min="14871" max="14871" width="12.109375" style="1" bestFit="1" customWidth="1"/>
    <col min="14872" max="15054" width="9.109375" style="1"/>
    <col min="15055" max="15055" width="35.6640625" style="1" customWidth="1"/>
    <col min="15056" max="15063" width="9.109375" style="1" customWidth="1"/>
    <col min="15064" max="15064" width="13.44140625" style="1" customWidth="1"/>
    <col min="15065" max="15067" width="10.88671875" style="1" customWidth="1"/>
    <col min="15068" max="15068" width="13.5546875" style="1" customWidth="1"/>
    <col min="15069" max="15069" width="13.44140625" style="1" customWidth="1"/>
    <col min="15070" max="15070" width="12" style="1" customWidth="1"/>
    <col min="15071" max="15071" width="12.44140625" style="1" customWidth="1"/>
    <col min="15072" max="15085" width="12.109375" style="1" customWidth="1"/>
    <col min="15086" max="15124" width="9.109375" style="1" customWidth="1"/>
    <col min="15125" max="15125" width="10.5546875" style="1" customWidth="1"/>
    <col min="15126" max="15126" width="11.88671875" style="1" bestFit="1" customWidth="1"/>
    <col min="15127" max="15127" width="12.109375" style="1" bestFit="1" customWidth="1"/>
    <col min="15128" max="15310" width="9.109375" style="1"/>
    <col min="15311" max="15311" width="35.6640625" style="1" customWidth="1"/>
    <col min="15312" max="15319" width="9.109375" style="1" customWidth="1"/>
    <col min="15320" max="15320" width="13.44140625" style="1" customWidth="1"/>
    <col min="15321" max="15323" width="10.88671875" style="1" customWidth="1"/>
    <col min="15324" max="15324" width="13.5546875" style="1" customWidth="1"/>
    <col min="15325" max="15325" width="13.44140625" style="1" customWidth="1"/>
    <col min="15326" max="15326" width="12" style="1" customWidth="1"/>
    <col min="15327" max="15327" width="12.44140625" style="1" customWidth="1"/>
    <col min="15328" max="15341" width="12.109375" style="1" customWidth="1"/>
    <col min="15342" max="15380" width="9.109375" style="1" customWidth="1"/>
    <col min="15381" max="15381" width="10.5546875" style="1" customWidth="1"/>
    <col min="15382" max="15382" width="11.88671875" style="1" bestFit="1" customWidth="1"/>
    <col min="15383" max="15383" width="12.109375" style="1" bestFit="1" customWidth="1"/>
    <col min="15384" max="15566" width="9.109375" style="1"/>
    <col min="15567" max="15567" width="35.6640625" style="1" customWidth="1"/>
    <col min="15568" max="15575" width="9.109375" style="1" customWidth="1"/>
    <col min="15576" max="15576" width="13.44140625" style="1" customWidth="1"/>
    <col min="15577" max="15579" width="10.88671875" style="1" customWidth="1"/>
    <col min="15580" max="15580" width="13.5546875" style="1" customWidth="1"/>
    <col min="15581" max="15581" width="13.44140625" style="1" customWidth="1"/>
    <col min="15582" max="15582" width="12" style="1" customWidth="1"/>
    <col min="15583" max="15583" width="12.44140625" style="1" customWidth="1"/>
    <col min="15584" max="15597" width="12.109375" style="1" customWidth="1"/>
    <col min="15598" max="15636" width="9.109375" style="1" customWidth="1"/>
    <col min="15637" max="15637" width="10.5546875" style="1" customWidth="1"/>
    <col min="15638" max="15638" width="11.88671875" style="1" bestFit="1" customWidth="1"/>
    <col min="15639" max="15639" width="12.109375" style="1" bestFit="1" customWidth="1"/>
    <col min="15640" max="15822" width="9.109375" style="1"/>
    <col min="15823" max="15823" width="35.6640625" style="1" customWidth="1"/>
    <col min="15824" max="15831" width="9.109375" style="1" customWidth="1"/>
    <col min="15832" max="15832" width="13.44140625" style="1" customWidth="1"/>
    <col min="15833" max="15835" width="10.88671875" style="1" customWidth="1"/>
    <col min="15836" max="15836" width="13.5546875" style="1" customWidth="1"/>
    <col min="15837" max="15837" width="13.44140625" style="1" customWidth="1"/>
    <col min="15838" max="15838" width="12" style="1" customWidth="1"/>
    <col min="15839" max="15839" width="12.44140625" style="1" customWidth="1"/>
    <col min="15840" max="15853" width="12.109375" style="1" customWidth="1"/>
    <col min="15854" max="15892" width="9.109375" style="1" customWidth="1"/>
    <col min="15893" max="15893" width="10.5546875" style="1" customWidth="1"/>
    <col min="15894" max="15894" width="11.88671875" style="1" bestFit="1" customWidth="1"/>
    <col min="15895" max="15895" width="12.109375" style="1" bestFit="1" customWidth="1"/>
    <col min="15896" max="16078" width="9.109375" style="1"/>
    <col min="16079" max="16079" width="35.6640625" style="1" customWidth="1"/>
    <col min="16080" max="16087" width="9.109375" style="1" customWidth="1"/>
    <col min="16088" max="16088" width="13.44140625" style="1" customWidth="1"/>
    <col min="16089" max="16091" width="10.88671875" style="1" customWidth="1"/>
    <col min="16092" max="16092" width="13.5546875" style="1" customWidth="1"/>
    <col min="16093" max="16093" width="13.44140625" style="1" customWidth="1"/>
    <col min="16094" max="16094" width="12" style="1" customWidth="1"/>
    <col min="16095" max="16095" width="12.44140625" style="1" customWidth="1"/>
    <col min="16096" max="16109" width="12.109375" style="1" customWidth="1"/>
    <col min="16110" max="16148" width="9.109375" style="1" customWidth="1"/>
    <col min="16149" max="16149" width="10.5546875" style="1" customWidth="1"/>
    <col min="16150" max="16150" width="11.88671875" style="1" bestFit="1" customWidth="1"/>
    <col min="16151" max="16151" width="12.109375" style="1" bestFit="1" customWidth="1"/>
    <col min="16152" max="16384" width="9.109375" style="1"/>
  </cols>
  <sheetData>
    <row r="1" spans="1:25" x14ac:dyDescent="0.25">
      <c r="B1" s="2" t="s">
        <v>0</v>
      </c>
    </row>
    <row r="2" spans="1:25" x14ac:dyDescent="0.25">
      <c r="B2" s="2" t="s">
        <v>1</v>
      </c>
    </row>
    <row r="3" spans="1:25" x14ac:dyDescent="0.25">
      <c r="B3" s="2" t="s">
        <v>500</v>
      </c>
    </row>
    <row r="4" spans="1:25" x14ac:dyDescent="0.25">
      <c r="B4" s="2" t="s">
        <v>2</v>
      </c>
    </row>
    <row r="5" spans="1:25" x14ac:dyDescent="0.25">
      <c r="B5" s="3"/>
    </row>
    <row r="6" spans="1:25" x14ac:dyDescent="0.25">
      <c r="B6" s="3"/>
    </row>
    <row r="7" spans="1:25" s="11" customFormat="1" x14ac:dyDescent="0.25">
      <c r="A7" s="7"/>
      <c r="B7" s="8"/>
      <c r="C7" s="10"/>
      <c r="D7" s="10"/>
      <c r="E7" s="10"/>
      <c r="F7" s="10"/>
      <c r="G7" s="10"/>
      <c r="H7" s="10"/>
      <c r="I7" s="10"/>
      <c r="J7" s="9"/>
      <c r="K7" s="10"/>
      <c r="L7" s="10"/>
      <c r="M7" s="10"/>
      <c r="N7" s="10"/>
      <c r="O7" s="10"/>
      <c r="P7" s="10"/>
      <c r="Q7" s="388">
        <v>44651</v>
      </c>
      <c r="R7" s="388">
        <v>44286</v>
      </c>
      <c r="T7" s="40"/>
      <c r="U7" s="10"/>
      <c r="V7" s="10"/>
      <c r="W7" s="10"/>
      <c r="X7" s="10"/>
    </row>
    <row r="8" spans="1:25" s="11" customFormat="1" x14ac:dyDescent="0.25">
      <c r="A8" s="190" t="s">
        <v>3</v>
      </c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5" s="11" customFormat="1" ht="13.8" x14ac:dyDescent="0.25">
      <c r="A9" s="40"/>
      <c r="B9" s="15" t="s">
        <v>9</v>
      </c>
      <c r="C9" s="452" t="s">
        <v>12</v>
      </c>
      <c r="D9" s="452"/>
      <c r="E9" s="452"/>
      <c r="F9" s="452"/>
      <c r="G9" s="452"/>
      <c r="H9" s="452"/>
      <c r="I9" s="452" t="s">
        <v>13</v>
      </c>
      <c r="J9" s="452"/>
      <c r="K9" s="452"/>
      <c r="L9" s="452" t="s">
        <v>14</v>
      </c>
      <c r="M9" s="452"/>
      <c r="N9" s="452"/>
      <c r="O9" s="452"/>
      <c r="P9" s="452" t="s">
        <v>15</v>
      </c>
      <c r="Q9" s="452"/>
      <c r="R9" s="452"/>
      <c r="S9" s="452"/>
      <c r="T9" s="452"/>
      <c r="U9" s="452"/>
      <c r="V9" s="452"/>
      <c r="W9" s="453" t="s">
        <v>16</v>
      </c>
      <c r="X9" s="453"/>
    </row>
    <row r="10" spans="1:25" s="11" customFormat="1" ht="66" x14ac:dyDescent="0.25">
      <c r="A10" s="40"/>
      <c r="B10" s="20"/>
      <c r="C10" s="203" t="s">
        <v>503</v>
      </c>
      <c r="D10" s="454" t="s">
        <v>20</v>
      </c>
      <c r="E10" s="454"/>
      <c r="F10" s="454" t="s">
        <v>21</v>
      </c>
      <c r="G10" s="454"/>
      <c r="H10" s="187" t="s">
        <v>515</v>
      </c>
      <c r="I10" s="22" t="s">
        <v>22</v>
      </c>
      <c r="J10" s="22" t="s">
        <v>23</v>
      </c>
      <c r="K10" s="22" t="s">
        <v>24</v>
      </c>
      <c r="L10" s="187" t="s">
        <v>501</v>
      </c>
      <c r="M10" s="21" t="s">
        <v>25</v>
      </c>
      <c r="N10" s="21" t="s">
        <v>26</v>
      </c>
      <c r="O10" s="23" t="s">
        <v>27</v>
      </c>
      <c r="P10" s="23" t="s">
        <v>28</v>
      </c>
      <c r="Q10" s="23" t="s">
        <v>29</v>
      </c>
      <c r="R10" s="21" t="s">
        <v>15</v>
      </c>
      <c r="S10" s="24" t="s">
        <v>30</v>
      </c>
      <c r="T10" s="24" t="s">
        <v>31</v>
      </c>
      <c r="U10" s="24" t="s">
        <v>32</v>
      </c>
      <c r="V10" s="24" t="s">
        <v>33</v>
      </c>
      <c r="W10" s="203" t="s">
        <v>514</v>
      </c>
      <c r="X10" s="362" t="s">
        <v>389</v>
      </c>
    </row>
    <row r="11" spans="1:25" s="11" customFormat="1" x14ac:dyDescent="0.25">
      <c r="A11" s="40"/>
      <c r="B11" s="16"/>
      <c r="C11" s="27"/>
      <c r="D11" s="28" t="s">
        <v>34</v>
      </c>
      <c r="E11" s="28" t="s">
        <v>11</v>
      </c>
      <c r="F11" s="28" t="s">
        <v>34</v>
      </c>
      <c r="G11" s="28" t="s">
        <v>11</v>
      </c>
      <c r="H11" s="27"/>
      <c r="I11" s="28" t="s">
        <v>35</v>
      </c>
      <c r="J11" s="29" t="s">
        <v>35</v>
      </c>
      <c r="K11" s="29" t="s">
        <v>35</v>
      </c>
      <c r="L11" s="25"/>
      <c r="M11" s="29"/>
      <c r="N11" s="29"/>
      <c r="O11" s="29"/>
      <c r="P11" s="30"/>
      <c r="Q11" s="29"/>
      <c r="R11" s="29"/>
      <c r="S11" s="29"/>
      <c r="T11" s="29"/>
      <c r="U11" s="29"/>
      <c r="V11" s="29"/>
      <c r="W11" s="31"/>
      <c r="X11" s="31"/>
    </row>
    <row r="12" spans="1:25" s="11" customFormat="1" x14ac:dyDescent="0.25">
      <c r="A12" s="40"/>
      <c r="B12" s="37" t="s">
        <v>37</v>
      </c>
      <c r="C12" s="32"/>
      <c r="D12" s="192"/>
      <c r="E12" s="36"/>
      <c r="F12" s="36"/>
      <c r="G12" s="36"/>
      <c r="H12" s="19"/>
      <c r="I12" s="191"/>
      <c r="J12" s="64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5" s="11" customFormat="1" x14ac:dyDescent="0.25">
      <c r="A13" s="40"/>
      <c r="B13" s="40"/>
      <c r="C13" s="32"/>
      <c r="D13" s="192"/>
      <c r="E13" s="36"/>
      <c r="F13" s="36"/>
      <c r="G13" s="36"/>
      <c r="H13" s="19"/>
      <c r="I13" s="191"/>
      <c r="J13" s="6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5" s="11" customFormat="1" x14ac:dyDescent="0.25">
      <c r="A14" s="40"/>
      <c r="B14" s="40" t="s">
        <v>397</v>
      </c>
      <c r="C14" s="32">
        <v>276961</v>
      </c>
      <c r="D14" s="105">
        <v>40967</v>
      </c>
      <c r="E14" s="36"/>
      <c r="F14" s="36"/>
      <c r="G14" s="36"/>
      <c r="H14" s="19">
        <f>C14+E14-G14</f>
        <v>276961</v>
      </c>
      <c r="I14" s="191">
        <v>8</v>
      </c>
      <c r="J14" s="64">
        <v>8</v>
      </c>
      <c r="K14" s="19">
        <f>I14-J14</f>
        <v>0</v>
      </c>
      <c r="L14" s="19">
        <v>13790.961369863</v>
      </c>
      <c r="M14" s="19">
        <f>ROUND((C14*5%),0)</f>
        <v>13848</v>
      </c>
      <c r="N14" s="140">
        <f>L14-M14</f>
        <v>-57.038630136999927</v>
      </c>
      <c r="O14" s="19">
        <v>0</v>
      </c>
      <c r="P14" s="19">
        <v>263170</v>
      </c>
      <c r="Q14" s="19">
        <f>$Q$7-$R$7</f>
        <v>365</v>
      </c>
      <c r="R14" s="19">
        <v>0</v>
      </c>
      <c r="S14" s="19">
        <v>0</v>
      </c>
      <c r="T14" s="19">
        <f>P14+R14+S14</f>
        <v>263170</v>
      </c>
      <c r="U14" s="19">
        <v>0</v>
      </c>
      <c r="V14" s="19">
        <f>T14-U14</f>
        <v>263170</v>
      </c>
      <c r="W14" s="19">
        <f>H14-V14</f>
        <v>13791</v>
      </c>
      <c r="X14" s="19">
        <v>13790.961369863013</v>
      </c>
      <c r="Y14" s="413">
        <f>W14-M14</f>
        <v>-57</v>
      </c>
    </row>
    <row r="15" spans="1:25" s="11" customFormat="1" x14ac:dyDescent="0.25">
      <c r="A15" s="40"/>
      <c r="B15" s="40"/>
      <c r="C15" s="32"/>
      <c r="D15" s="36"/>
      <c r="E15" s="36"/>
      <c r="F15" s="36"/>
      <c r="G15" s="36"/>
      <c r="H15" s="41"/>
      <c r="I15" s="41"/>
      <c r="J15" s="41"/>
      <c r="K15" s="41"/>
      <c r="L15" s="41"/>
      <c r="M15" s="41"/>
      <c r="N15" s="140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5" x14ac:dyDescent="0.25">
      <c r="A16" s="40"/>
      <c r="B16" s="48"/>
      <c r="C16" s="49">
        <f>SUM(C12:C14)</f>
        <v>276961</v>
      </c>
      <c r="D16" s="49"/>
      <c r="E16" s="49">
        <f>SUM(E12:E14)</f>
        <v>0</v>
      </c>
      <c r="F16" s="49"/>
      <c r="G16" s="49">
        <f>SUM(G12:G14)</f>
        <v>0</v>
      </c>
      <c r="H16" s="49">
        <f>SUM(H12:H14)</f>
        <v>276961</v>
      </c>
      <c r="I16" s="49"/>
      <c r="J16" s="49"/>
      <c r="K16" s="49"/>
      <c r="L16" s="49">
        <f>SUM(L12:L14)</f>
        <v>13790.961369863</v>
      </c>
      <c r="M16" s="49">
        <f>SUM(M12:M14)</f>
        <v>13848</v>
      </c>
      <c r="N16" s="205">
        <f>SUM(N12:N14)</f>
        <v>-57.038630136999927</v>
      </c>
      <c r="O16" s="49"/>
      <c r="P16" s="49">
        <f>SUM(P12:P14)</f>
        <v>263170</v>
      </c>
      <c r="Q16" s="49"/>
      <c r="R16" s="49">
        <f>SUM(R12:R15)</f>
        <v>0</v>
      </c>
      <c r="S16" s="49">
        <v>0</v>
      </c>
      <c r="T16" s="49">
        <f>SUM(T12:T14)</f>
        <v>263170</v>
      </c>
      <c r="U16" s="49">
        <f>SUM(U12:U14)</f>
        <v>0</v>
      </c>
      <c r="V16" s="49">
        <f>SUM(V12:V14)</f>
        <v>263170</v>
      </c>
      <c r="W16" s="49">
        <f>SUM(W12:W14)</f>
        <v>13791</v>
      </c>
      <c r="X16" s="49">
        <f>SUM(X12:X14)</f>
        <v>13790.961369863013</v>
      </c>
    </row>
    <row r="17" spans="2:24" s="50" customFormat="1" x14ac:dyDescent="0.25">
      <c r="B17" s="1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</row>
    <row r="19" spans="2:24" x14ac:dyDescent="0.25">
      <c r="B19" s="57"/>
    </row>
    <row r="20" spans="2:24" x14ac:dyDescent="0.25">
      <c r="B20" s="57"/>
    </row>
    <row r="21" spans="2:24" x14ac:dyDescent="0.25">
      <c r="B21" s="12"/>
    </row>
    <row r="22" spans="2:24" x14ac:dyDescent="0.25">
      <c r="B22" s="12"/>
    </row>
  </sheetData>
  <mergeCells count="7">
    <mergeCell ref="P9:V9"/>
    <mergeCell ref="W9:X9"/>
    <mergeCell ref="D10:E10"/>
    <mergeCell ref="F10:G10"/>
    <mergeCell ref="C9:H9"/>
    <mergeCell ref="I9:K9"/>
    <mergeCell ref="L9:O9"/>
  </mergeCells>
  <conditionalFormatting sqref="Y1:Y1048576">
    <cfRule type="cellIs" dxfId="8" priority="1" operator="lessThan">
      <formula>0</formula>
    </cfRule>
  </conditionalFormatting>
  <printOptions horizontalCentered="1" gridLines="1"/>
  <pageMargins left="0.25" right="0.25" top="0.75" bottom="0.5" header="0.25" footer="0.25"/>
  <pageSetup paperSize="9" scale="51" orientation="landscape" horizontalDpi="180" verticalDpi="180" r:id="rId1"/>
  <headerFooter alignWithMargins="0">
    <oddHeader xml:space="preserve">&amp;LDepreciation on Vechile&amp;CCentury NF Castings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80"/>
  <sheetViews>
    <sheetView zoomScale="90" zoomScaleNormal="90" workbookViewId="0">
      <pane xSplit="2" ySplit="8" topLeftCell="R57" activePane="bottomRight" state="frozen"/>
      <selection pane="topRight" activeCell="C1" sqref="C1"/>
      <selection pane="bottomLeft" activeCell="A5" sqref="A5"/>
      <selection pane="bottomRight" activeCell="Y71" sqref="Y71"/>
    </sheetView>
  </sheetViews>
  <sheetFormatPr defaultColWidth="17.109375" defaultRowHeight="13.2" x14ac:dyDescent="0.25"/>
  <cols>
    <col min="1" max="1" width="6" style="1" customWidth="1"/>
    <col min="2" max="2" width="30.5546875" style="1" customWidth="1"/>
    <col min="3" max="3" width="15.109375" style="6" customWidth="1"/>
    <col min="4" max="4" width="12" style="193" customWidth="1"/>
    <col min="5" max="5" width="8.109375" style="6" customWidth="1"/>
    <col min="6" max="6" width="6.44140625" style="6" bestFit="1" customWidth="1"/>
    <col min="7" max="7" width="8.44140625" style="6" customWidth="1"/>
    <col min="8" max="8" width="14" style="6" customWidth="1"/>
    <col min="9" max="9" width="12.33203125" style="193" customWidth="1"/>
    <col min="10" max="10" width="8" style="6" customWidth="1"/>
    <col min="11" max="11" width="9.109375" style="4" customWidth="1"/>
    <col min="12" max="15" width="17.109375" style="6"/>
    <col min="16" max="16" width="13.88671875" style="6" customWidth="1"/>
    <col min="17" max="17" width="11.5546875" style="6" customWidth="1"/>
    <col min="18" max="18" width="14" style="6" customWidth="1"/>
    <col min="19" max="19" width="0" style="6" hidden="1" customWidth="1"/>
    <col min="20" max="21" width="17.109375" style="6"/>
    <col min="22" max="22" width="13.6640625" style="6" customWidth="1"/>
    <col min="23" max="23" width="15.88671875" style="6" customWidth="1"/>
    <col min="24" max="24" width="15.33203125" style="6" customWidth="1"/>
    <col min="25" max="16384" width="17.109375" style="1"/>
  </cols>
  <sheetData>
    <row r="1" spans="1:25" x14ac:dyDescent="0.25">
      <c r="A1" s="2" t="s">
        <v>0</v>
      </c>
    </row>
    <row r="2" spans="1:25" x14ac:dyDescent="0.25">
      <c r="A2" s="2" t="s">
        <v>1</v>
      </c>
      <c r="G2" s="136"/>
    </row>
    <row r="3" spans="1:25" x14ac:dyDescent="0.25">
      <c r="A3" s="2" t="s">
        <v>500</v>
      </c>
    </row>
    <row r="4" spans="1:25" x14ac:dyDescent="0.25">
      <c r="A4" s="2" t="s">
        <v>38</v>
      </c>
    </row>
    <row r="5" spans="1:25" s="11" customFormat="1" x14ac:dyDescent="0.25">
      <c r="A5" s="40"/>
      <c r="B5" s="42"/>
      <c r="C5" s="58"/>
      <c r="D5" s="143"/>
      <c r="E5" s="58"/>
      <c r="F5" s="58"/>
      <c r="G5" s="58"/>
      <c r="H5" s="58"/>
      <c r="I5" s="143"/>
      <c r="J5" s="58"/>
      <c r="K5" s="39"/>
      <c r="L5" s="19"/>
      <c r="M5" s="19"/>
      <c r="N5" s="19"/>
      <c r="O5" s="19"/>
      <c r="P5" s="19"/>
      <c r="Q5" s="19"/>
      <c r="R5" s="19"/>
      <c r="S5" s="19"/>
      <c r="T5" s="393">
        <f>'D-VEHICLE'!Q7</f>
        <v>44651</v>
      </c>
      <c r="U5" s="393">
        <f>'D-VEHICLE'!R7</f>
        <v>44286</v>
      </c>
      <c r="V5" s="19"/>
      <c r="W5" s="51"/>
      <c r="X5" s="51"/>
    </row>
    <row r="6" spans="1:25" s="11" customFormat="1" x14ac:dyDescent="0.25">
      <c r="A6" s="40"/>
      <c r="B6" s="42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</row>
    <row r="7" spans="1:25" s="11" customFormat="1" ht="13.8" x14ac:dyDescent="0.25">
      <c r="A7" s="15" t="s">
        <v>3</v>
      </c>
      <c r="B7" s="60" t="s">
        <v>39</v>
      </c>
      <c r="C7" s="456" t="s">
        <v>12</v>
      </c>
      <c r="D7" s="457"/>
      <c r="E7" s="457"/>
      <c r="F7" s="457"/>
      <c r="G7" s="457"/>
      <c r="H7" s="457"/>
      <c r="I7" s="452" t="s">
        <v>13</v>
      </c>
      <c r="J7" s="452"/>
      <c r="K7" s="452"/>
      <c r="L7" s="452" t="s">
        <v>14</v>
      </c>
      <c r="M7" s="452"/>
      <c r="N7" s="452"/>
      <c r="O7" s="452"/>
      <c r="P7" s="456" t="s">
        <v>15</v>
      </c>
      <c r="Q7" s="457"/>
      <c r="R7" s="457"/>
      <c r="S7" s="457"/>
      <c r="T7" s="457"/>
      <c r="U7" s="457"/>
      <c r="V7" s="457"/>
      <c r="W7" s="453" t="s">
        <v>16</v>
      </c>
      <c r="X7" s="453"/>
    </row>
    <row r="8" spans="1:25" s="11" customFormat="1" ht="66" x14ac:dyDescent="0.25">
      <c r="A8" s="16"/>
      <c r="B8" s="16"/>
      <c r="C8" s="203" t="s">
        <v>503</v>
      </c>
      <c r="D8" s="454" t="s">
        <v>20</v>
      </c>
      <c r="E8" s="454"/>
      <c r="F8" s="454" t="s">
        <v>21</v>
      </c>
      <c r="G8" s="454"/>
      <c r="H8" s="203" t="s">
        <v>502</v>
      </c>
      <c r="I8" s="22" t="s">
        <v>22</v>
      </c>
      <c r="J8" s="22" t="s">
        <v>23</v>
      </c>
      <c r="K8" s="22" t="s">
        <v>24</v>
      </c>
      <c r="L8" s="203" t="s">
        <v>501</v>
      </c>
      <c r="M8" s="21" t="s">
        <v>25</v>
      </c>
      <c r="N8" s="21" t="s">
        <v>26</v>
      </c>
      <c r="O8" s="23" t="s">
        <v>27</v>
      </c>
      <c r="P8" s="23" t="s">
        <v>28</v>
      </c>
      <c r="Q8" s="23" t="s">
        <v>29</v>
      </c>
      <c r="R8" s="21" t="s">
        <v>15</v>
      </c>
      <c r="S8" s="24" t="s">
        <v>30</v>
      </c>
      <c r="T8" s="24" t="s">
        <v>31</v>
      </c>
      <c r="U8" s="24" t="s">
        <v>32</v>
      </c>
      <c r="V8" s="24" t="s">
        <v>33</v>
      </c>
      <c r="W8" s="187" t="s">
        <v>514</v>
      </c>
      <c r="X8" s="362" t="s">
        <v>389</v>
      </c>
    </row>
    <row r="9" spans="1:25" s="11" customFormat="1" x14ac:dyDescent="0.25">
      <c r="A9" s="16"/>
      <c r="B9" s="16"/>
      <c r="C9" s="27"/>
      <c r="D9" s="28" t="s">
        <v>34</v>
      </c>
      <c r="E9" s="28" t="s">
        <v>11</v>
      </c>
      <c r="F9" s="28" t="s">
        <v>34</v>
      </c>
      <c r="G9" s="28" t="s">
        <v>11</v>
      </c>
      <c r="H9" s="27"/>
      <c r="I9" s="28" t="s">
        <v>35</v>
      </c>
      <c r="J9" s="29" t="s">
        <v>35</v>
      </c>
      <c r="K9" s="29" t="s">
        <v>35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5" s="11" customFormat="1" x14ac:dyDescent="0.25">
      <c r="A10" s="62" t="s">
        <v>43</v>
      </c>
      <c r="B10" s="63" t="s">
        <v>44</v>
      </c>
      <c r="C10" s="59"/>
      <c r="D10" s="61"/>
      <c r="E10" s="59"/>
      <c r="F10" s="59"/>
      <c r="G10" s="59"/>
      <c r="H10" s="59"/>
      <c r="I10" s="61"/>
      <c r="J10" s="59"/>
      <c r="K10" s="3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5" s="11" customFormat="1" x14ac:dyDescent="0.25">
      <c r="A11" s="62">
        <v>1</v>
      </c>
      <c r="B11" s="65" t="s">
        <v>45</v>
      </c>
      <c r="C11" s="19"/>
      <c r="D11" s="364"/>
      <c r="E11" s="19"/>
      <c r="F11" s="19"/>
      <c r="G11" s="19"/>
      <c r="H11" s="19"/>
      <c r="I11" s="364"/>
      <c r="J11" s="19"/>
      <c r="K11" s="3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5" s="11" customFormat="1" x14ac:dyDescent="0.25">
      <c r="A12" s="62"/>
      <c r="B12" s="68" t="s">
        <v>46</v>
      </c>
      <c r="C12" s="19"/>
      <c r="D12" s="364"/>
      <c r="E12" s="19"/>
      <c r="F12" s="19"/>
      <c r="G12" s="19"/>
      <c r="H12" s="19"/>
      <c r="I12" s="364"/>
      <c r="J12" s="19"/>
      <c r="K12" s="3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5" s="11" customFormat="1" x14ac:dyDescent="0.25">
      <c r="A13" s="62"/>
      <c r="B13" s="40" t="s">
        <v>47</v>
      </c>
      <c r="C13" s="19">
        <v>55127958</v>
      </c>
      <c r="D13" s="105">
        <v>40952</v>
      </c>
      <c r="E13" s="19">
        <v>0</v>
      </c>
      <c r="F13" s="19"/>
      <c r="G13" s="19">
        <v>0</v>
      </c>
      <c r="H13" s="19">
        <f>C13+E13-G13</f>
        <v>55127958</v>
      </c>
      <c r="I13" s="364">
        <v>30</v>
      </c>
      <c r="J13" s="19">
        <f t="shared" ref="J13:J45" si="0">ROUND(($U$5-D13)/365,0)</f>
        <v>9</v>
      </c>
      <c r="K13" s="38">
        <f>I13-J13</f>
        <v>21</v>
      </c>
      <c r="L13" s="19">
        <v>39091297.042403489</v>
      </c>
      <c r="M13" s="19">
        <f>ROUND(H13*5%,0)</f>
        <v>2756398</v>
      </c>
      <c r="N13" s="19">
        <f>L13-M13</f>
        <v>36334899.042403489</v>
      </c>
      <c r="O13" s="69">
        <f t="shared" ref="O13:O45" si="1">N13/C13/K13*100</f>
        <v>3.1385767775644795</v>
      </c>
      <c r="P13" s="19">
        <v>16036660.957596507</v>
      </c>
      <c r="Q13" s="19">
        <f>$T$5-$U$5</f>
        <v>365</v>
      </c>
      <c r="R13" s="19">
        <f t="shared" ref="R13:R45" si="2">C13*O13*Q13/(365*100)</f>
        <v>1730233.2877334997</v>
      </c>
      <c r="S13" s="69"/>
      <c r="T13" s="19">
        <f>P13+R13+S13</f>
        <v>17766894.245330006</v>
      </c>
      <c r="U13" s="19">
        <v>0</v>
      </c>
      <c r="V13" s="19">
        <f>T13-U13</f>
        <v>17766894.245330006</v>
      </c>
      <c r="W13" s="19">
        <f t="shared" ref="W13:W45" si="3">C13-V13</f>
        <v>37361063.754669994</v>
      </c>
      <c r="X13" s="19">
        <v>39091297.042403489</v>
      </c>
      <c r="Y13" s="413">
        <f>W13-M13</f>
        <v>34604665.754669994</v>
      </c>
    </row>
    <row r="14" spans="1:25" s="11" customFormat="1" x14ac:dyDescent="0.25">
      <c r="A14" s="62"/>
      <c r="B14" s="40" t="s">
        <v>48</v>
      </c>
      <c r="C14" s="19">
        <v>17411554</v>
      </c>
      <c r="D14" s="105">
        <v>40952</v>
      </c>
      <c r="E14" s="19">
        <v>0</v>
      </c>
      <c r="F14" s="19"/>
      <c r="G14" s="19">
        <v>0</v>
      </c>
      <c r="H14" s="19">
        <f t="shared" ref="H14:H45" si="4">C14+E14-G14</f>
        <v>17411554</v>
      </c>
      <c r="I14" s="364">
        <v>30</v>
      </c>
      <c r="J14" s="19">
        <f t="shared" si="0"/>
        <v>9</v>
      </c>
      <c r="K14" s="38">
        <f t="shared" ref="K14:K45" si="5">I14-J14</f>
        <v>21</v>
      </c>
      <c r="L14" s="19">
        <v>12346552.434464509</v>
      </c>
      <c r="M14" s="19">
        <f t="shared" ref="M14:M63" si="6">ROUND(H14*5%,0)</f>
        <v>870578</v>
      </c>
      <c r="N14" s="19">
        <f t="shared" ref="N14:N45" si="7">L14-M14</f>
        <v>11475974.434464509</v>
      </c>
      <c r="O14" s="69">
        <f t="shared" si="1"/>
        <v>3.1385766777034294</v>
      </c>
      <c r="P14" s="19">
        <v>5065001.5655354913</v>
      </c>
      <c r="Q14" s="19">
        <f t="shared" ref="Q14:Q20" si="8">$T$5-$U$5</f>
        <v>365</v>
      </c>
      <c r="R14" s="19">
        <f t="shared" si="2"/>
        <v>546474.9730697386</v>
      </c>
      <c r="S14" s="69"/>
      <c r="T14" s="19">
        <f t="shared" ref="T14:T45" si="9">P14+R14+S14</f>
        <v>5611476.5386052299</v>
      </c>
      <c r="U14" s="19">
        <v>0</v>
      </c>
      <c r="V14" s="19">
        <f t="shared" ref="V14:V45" si="10">T14-U14</f>
        <v>5611476.5386052299</v>
      </c>
      <c r="W14" s="19">
        <f t="shared" si="3"/>
        <v>11800077.46139477</v>
      </c>
      <c r="X14" s="19">
        <v>12346552.434464509</v>
      </c>
      <c r="Y14" s="413">
        <f t="shared" ref="Y14:Y68" si="11">W14-M14</f>
        <v>10929499.46139477</v>
      </c>
    </row>
    <row r="15" spans="1:25" s="11" customFormat="1" x14ac:dyDescent="0.25">
      <c r="A15" s="62"/>
      <c r="B15" s="40" t="s">
        <v>49</v>
      </c>
      <c r="C15" s="19">
        <v>32340849</v>
      </c>
      <c r="D15" s="105">
        <v>40952</v>
      </c>
      <c r="E15" s="19">
        <v>0</v>
      </c>
      <c r="F15" s="19"/>
      <c r="G15" s="19">
        <v>0</v>
      </c>
      <c r="H15" s="19">
        <f t="shared" si="4"/>
        <v>32340849</v>
      </c>
      <c r="I15" s="364">
        <v>30</v>
      </c>
      <c r="J15" s="19">
        <f t="shared" si="0"/>
        <v>9</v>
      </c>
      <c r="K15" s="38">
        <f t="shared" si="5"/>
        <v>21</v>
      </c>
      <c r="L15" s="19">
        <v>22932932.387577832</v>
      </c>
      <c r="M15" s="19">
        <f t="shared" si="6"/>
        <v>1617042</v>
      </c>
      <c r="N15" s="19">
        <f t="shared" si="7"/>
        <v>21315890.387577832</v>
      </c>
      <c r="O15" s="69">
        <f t="shared" si="1"/>
        <v>3.1385768487663022</v>
      </c>
      <c r="P15" s="19">
        <v>9407916.6124221664</v>
      </c>
      <c r="Q15" s="19">
        <f t="shared" si="8"/>
        <v>365</v>
      </c>
      <c r="R15" s="19">
        <f t="shared" si="2"/>
        <v>1015042.3994084682</v>
      </c>
      <c r="S15" s="69"/>
      <c r="T15" s="19">
        <f t="shared" si="9"/>
        <v>10422959.011830635</v>
      </c>
      <c r="U15" s="19">
        <v>0</v>
      </c>
      <c r="V15" s="19">
        <f t="shared" si="10"/>
        <v>10422959.011830635</v>
      </c>
      <c r="W15" s="19">
        <f t="shared" si="3"/>
        <v>21917889.988169365</v>
      </c>
      <c r="X15" s="19">
        <v>22932932.387577832</v>
      </c>
      <c r="Y15" s="413">
        <f t="shared" si="11"/>
        <v>20300847.988169365</v>
      </c>
    </row>
    <row r="16" spans="1:25" s="11" customFormat="1" x14ac:dyDescent="0.25">
      <c r="A16" s="62"/>
      <c r="B16" s="42" t="s">
        <v>50</v>
      </c>
      <c r="C16" s="19">
        <v>7273261</v>
      </c>
      <c r="D16" s="105">
        <v>41064</v>
      </c>
      <c r="E16" s="19">
        <v>0</v>
      </c>
      <c r="F16" s="19"/>
      <c r="G16" s="19">
        <v>0</v>
      </c>
      <c r="H16" s="19">
        <f t="shared" si="4"/>
        <v>7273261</v>
      </c>
      <c r="I16" s="364">
        <v>30</v>
      </c>
      <c r="J16" s="19">
        <f t="shared" si="0"/>
        <v>9</v>
      </c>
      <c r="K16" s="38">
        <f t="shared" si="5"/>
        <v>21</v>
      </c>
      <c r="L16" s="19">
        <v>5209182.9976961398</v>
      </c>
      <c r="M16" s="19">
        <f t="shared" si="6"/>
        <v>363663</v>
      </c>
      <c r="N16" s="19">
        <f t="shared" si="7"/>
        <v>4845519.9976961398</v>
      </c>
      <c r="O16" s="69">
        <f t="shared" si="1"/>
        <v>3.1724290866138309</v>
      </c>
      <c r="P16" s="19">
        <v>2064078.0023038599</v>
      </c>
      <c r="Q16" s="19">
        <f t="shared" si="8"/>
        <v>365</v>
      </c>
      <c r="R16" s="19">
        <f t="shared" si="2"/>
        <v>230739.04750933996</v>
      </c>
      <c r="S16" s="69"/>
      <c r="T16" s="19">
        <f t="shared" si="9"/>
        <v>2294817.0498131998</v>
      </c>
      <c r="U16" s="19">
        <v>0</v>
      </c>
      <c r="V16" s="19">
        <f t="shared" si="10"/>
        <v>2294817.0498131998</v>
      </c>
      <c r="W16" s="19">
        <f t="shared" si="3"/>
        <v>4978443.9501868002</v>
      </c>
      <c r="X16" s="19">
        <v>5209182.9976961398</v>
      </c>
      <c r="Y16" s="413">
        <f t="shared" si="11"/>
        <v>4614780.9501868002</v>
      </c>
    </row>
    <row r="17" spans="1:25" s="11" customFormat="1" x14ac:dyDescent="0.25">
      <c r="A17" s="62"/>
      <c r="B17" s="40" t="s">
        <v>51</v>
      </c>
      <c r="C17" s="19">
        <v>6592844</v>
      </c>
      <c r="D17" s="105">
        <v>40952</v>
      </c>
      <c r="E17" s="19">
        <v>0</v>
      </c>
      <c r="F17" s="19"/>
      <c r="G17" s="19">
        <v>0</v>
      </c>
      <c r="H17" s="19">
        <f t="shared" si="4"/>
        <v>6592844</v>
      </c>
      <c r="I17" s="364">
        <v>30</v>
      </c>
      <c r="J17" s="19">
        <f t="shared" si="0"/>
        <v>9</v>
      </c>
      <c r="K17" s="38">
        <f t="shared" si="5"/>
        <v>21</v>
      </c>
      <c r="L17" s="19">
        <v>4674993.0429950189</v>
      </c>
      <c r="M17" s="19">
        <f t="shared" si="6"/>
        <v>329642</v>
      </c>
      <c r="N17" s="19">
        <f t="shared" si="7"/>
        <v>4345351.0429950189</v>
      </c>
      <c r="O17" s="69">
        <f t="shared" si="1"/>
        <v>3.138576890911692</v>
      </c>
      <c r="P17" s="19">
        <v>1917850.9570049813</v>
      </c>
      <c r="Q17" s="19">
        <f t="shared" si="8"/>
        <v>365</v>
      </c>
      <c r="R17" s="19">
        <f t="shared" si="2"/>
        <v>206921.47823785804</v>
      </c>
      <c r="S17" s="69"/>
      <c r="T17" s="19">
        <f t="shared" si="9"/>
        <v>2124772.4352428392</v>
      </c>
      <c r="U17" s="19">
        <v>0</v>
      </c>
      <c r="V17" s="19">
        <f t="shared" si="10"/>
        <v>2124772.4352428392</v>
      </c>
      <c r="W17" s="19">
        <f t="shared" si="3"/>
        <v>4468071.5647571608</v>
      </c>
      <c r="X17" s="19">
        <v>4674993.0429950189</v>
      </c>
      <c r="Y17" s="413">
        <f t="shared" si="11"/>
        <v>4138429.5647571608</v>
      </c>
    </row>
    <row r="18" spans="1:25" s="11" customFormat="1" x14ac:dyDescent="0.25">
      <c r="A18" s="62"/>
      <c r="B18" s="40" t="s">
        <v>51</v>
      </c>
      <c r="C18" s="19">
        <v>372078</v>
      </c>
      <c r="D18" s="105">
        <v>41064</v>
      </c>
      <c r="E18" s="19">
        <v>0</v>
      </c>
      <c r="F18" s="19"/>
      <c r="G18" s="19">
        <v>0</v>
      </c>
      <c r="H18" s="19">
        <f t="shared" si="4"/>
        <v>372078</v>
      </c>
      <c r="I18" s="364">
        <v>30</v>
      </c>
      <c r="J18" s="19">
        <f t="shared" si="0"/>
        <v>9</v>
      </c>
      <c r="K18" s="38">
        <f t="shared" si="5"/>
        <v>21</v>
      </c>
      <c r="L18" s="19">
        <v>265617.9847758406</v>
      </c>
      <c r="M18" s="19">
        <f t="shared" si="6"/>
        <v>18604</v>
      </c>
      <c r="N18" s="19">
        <f t="shared" si="7"/>
        <v>247013.9847758406</v>
      </c>
      <c r="O18" s="69">
        <f t="shared" si="1"/>
        <v>3.1613185148306155</v>
      </c>
      <c r="P18" s="19">
        <v>106460.01522415942</v>
      </c>
      <c r="Q18" s="19">
        <f t="shared" si="8"/>
        <v>365</v>
      </c>
      <c r="R18" s="19">
        <f t="shared" si="2"/>
        <v>11762.570703611456</v>
      </c>
      <c r="S18" s="69"/>
      <c r="T18" s="19">
        <f t="shared" si="9"/>
        <v>118222.58592777088</v>
      </c>
      <c r="U18" s="19">
        <v>0</v>
      </c>
      <c r="V18" s="19">
        <f t="shared" si="10"/>
        <v>118222.58592777088</v>
      </c>
      <c r="W18" s="19">
        <f t="shared" si="3"/>
        <v>253855.41407222912</v>
      </c>
      <c r="X18" s="19">
        <v>265617.9847758406</v>
      </c>
      <c r="Y18" s="413">
        <f t="shared" si="11"/>
        <v>235251.41407222912</v>
      </c>
    </row>
    <row r="19" spans="1:25" s="11" customFormat="1" x14ac:dyDescent="0.25">
      <c r="A19" s="62"/>
      <c r="B19" s="40" t="s">
        <v>52</v>
      </c>
      <c r="C19" s="19">
        <v>10156891</v>
      </c>
      <c r="D19" s="105">
        <v>40952</v>
      </c>
      <c r="E19" s="19">
        <v>0</v>
      </c>
      <c r="F19" s="19"/>
      <c r="G19" s="19">
        <v>0</v>
      </c>
      <c r="H19" s="19">
        <f t="shared" si="4"/>
        <v>10156891</v>
      </c>
      <c r="I19" s="364">
        <v>30</v>
      </c>
      <c r="J19" s="19">
        <f t="shared" si="0"/>
        <v>9</v>
      </c>
      <c r="K19" s="38">
        <f t="shared" si="5"/>
        <v>21</v>
      </c>
      <c r="L19" s="19">
        <v>7202262.7202366125</v>
      </c>
      <c r="M19" s="19">
        <f t="shared" si="6"/>
        <v>507845</v>
      </c>
      <c r="N19" s="19">
        <f t="shared" si="7"/>
        <v>6694417.7202366125</v>
      </c>
      <c r="O19" s="69">
        <f t="shared" si="1"/>
        <v>3.1385765211199317</v>
      </c>
      <c r="P19" s="19">
        <v>2954628.2797633875</v>
      </c>
      <c r="Q19" s="19">
        <f t="shared" si="8"/>
        <v>365</v>
      </c>
      <c r="R19" s="19">
        <f t="shared" si="2"/>
        <v>318781.79620174348</v>
      </c>
      <c r="S19" s="69"/>
      <c r="T19" s="19">
        <f t="shared" si="9"/>
        <v>3273410.0759651312</v>
      </c>
      <c r="U19" s="19">
        <v>0</v>
      </c>
      <c r="V19" s="19">
        <f t="shared" si="10"/>
        <v>3273410.0759651312</v>
      </c>
      <c r="W19" s="19">
        <f t="shared" si="3"/>
        <v>6883480.9240348693</v>
      </c>
      <c r="X19" s="19">
        <v>7202262.7202366125</v>
      </c>
      <c r="Y19" s="413">
        <f t="shared" si="11"/>
        <v>6375635.9240348693</v>
      </c>
    </row>
    <row r="20" spans="1:25" s="11" customFormat="1" x14ac:dyDescent="0.25">
      <c r="A20" s="62"/>
      <c r="B20" s="40" t="s">
        <v>52</v>
      </c>
      <c r="C20" s="19">
        <v>569945</v>
      </c>
      <c r="D20" s="166">
        <v>41064</v>
      </c>
      <c r="E20" s="19">
        <v>0</v>
      </c>
      <c r="F20" s="19"/>
      <c r="G20" s="19">
        <v>0</v>
      </c>
      <c r="H20" s="19">
        <f t="shared" si="4"/>
        <v>569945</v>
      </c>
      <c r="I20" s="364">
        <v>30</v>
      </c>
      <c r="J20" s="19">
        <f t="shared" si="0"/>
        <v>9</v>
      </c>
      <c r="K20" s="38">
        <f t="shared" si="5"/>
        <v>21</v>
      </c>
      <c r="L20" s="19">
        <v>407344.56509962631</v>
      </c>
      <c r="M20" s="19">
        <f t="shared" si="6"/>
        <v>28497</v>
      </c>
      <c r="N20" s="19">
        <f t="shared" si="7"/>
        <v>378847.56509962631</v>
      </c>
      <c r="O20" s="69">
        <f t="shared" si="1"/>
        <v>3.1652809030414071</v>
      </c>
      <c r="P20" s="19">
        <v>162600.43490037366</v>
      </c>
      <c r="Q20" s="19">
        <f t="shared" si="8"/>
        <v>365</v>
      </c>
      <c r="R20" s="19">
        <f t="shared" si="2"/>
        <v>18040.36024283935</v>
      </c>
      <c r="S20" s="69"/>
      <c r="T20" s="19">
        <f t="shared" si="9"/>
        <v>180640.79514321301</v>
      </c>
      <c r="U20" s="19">
        <v>0</v>
      </c>
      <c r="V20" s="19">
        <f t="shared" si="10"/>
        <v>180640.79514321301</v>
      </c>
      <c r="W20" s="19">
        <f t="shared" si="3"/>
        <v>389304.20485678699</v>
      </c>
      <c r="X20" s="19">
        <v>407344.56509962631</v>
      </c>
      <c r="Y20" s="413">
        <f t="shared" si="11"/>
        <v>360807.20485678699</v>
      </c>
    </row>
    <row r="21" spans="1:25" s="50" customFormat="1" x14ac:dyDescent="0.25">
      <c r="A21" s="97"/>
      <c r="B21" s="96" t="s">
        <v>53</v>
      </c>
      <c r="C21" s="19">
        <v>446533</v>
      </c>
      <c r="D21" s="105">
        <v>40952</v>
      </c>
      <c r="E21" s="19">
        <v>0</v>
      </c>
      <c r="F21" s="19"/>
      <c r="G21" s="19">
        <v>0</v>
      </c>
      <c r="H21" s="19">
        <f t="shared" si="4"/>
        <v>446533</v>
      </c>
      <c r="I21" s="364">
        <v>30</v>
      </c>
      <c r="J21" s="19">
        <f t="shared" si="0"/>
        <v>9</v>
      </c>
      <c r="K21" s="32">
        <f t="shared" si="5"/>
        <v>21</v>
      </c>
      <c r="L21" s="19">
        <v>316637.59405354917</v>
      </c>
      <c r="M21" s="19">
        <f t="shared" si="6"/>
        <v>22327</v>
      </c>
      <c r="N21" s="19">
        <f t="shared" si="7"/>
        <v>294310.59405354917</v>
      </c>
      <c r="O21" s="69">
        <f t="shared" si="1"/>
        <v>3.1385788268786738</v>
      </c>
      <c r="P21" s="19">
        <v>129895.40594645082</v>
      </c>
      <c r="Q21" s="19">
        <f>$T$5-$U$5</f>
        <v>365</v>
      </c>
      <c r="R21" s="19">
        <f t="shared" si="2"/>
        <v>14014.790193026149</v>
      </c>
      <c r="S21" s="69"/>
      <c r="T21" s="19">
        <f t="shared" si="9"/>
        <v>143910.19613947696</v>
      </c>
      <c r="U21" s="19">
        <v>0</v>
      </c>
      <c r="V21" s="19">
        <f t="shared" si="10"/>
        <v>143910.19613947696</v>
      </c>
      <c r="W21" s="19">
        <f t="shared" si="3"/>
        <v>302622.80386052304</v>
      </c>
      <c r="X21" s="19">
        <v>316637.59405354917</v>
      </c>
      <c r="Y21" s="413">
        <f t="shared" si="11"/>
        <v>280295.80386052304</v>
      </c>
    </row>
    <row r="22" spans="1:25" s="11" customFormat="1" x14ac:dyDescent="0.25">
      <c r="A22" s="62"/>
      <c r="B22" s="40" t="s">
        <v>54</v>
      </c>
      <c r="C22" s="19">
        <v>1281509</v>
      </c>
      <c r="D22" s="105">
        <v>40952</v>
      </c>
      <c r="E22" s="19">
        <v>0</v>
      </c>
      <c r="F22" s="19"/>
      <c r="G22" s="19">
        <v>0</v>
      </c>
      <c r="H22" s="19">
        <f t="shared" si="4"/>
        <v>1281509</v>
      </c>
      <c r="I22" s="364">
        <v>30</v>
      </c>
      <c r="J22" s="19">
        <f t="shared" si="0"/>
        <v>9</v>
      </c>
      <c r="K22" s="38">
        <f t="shared" si="5"/>
        <v>21</v>
      </c>
      <c r="L22" s="19">
        <v>908720.30068493146</v>
      </c>
      <c r="M22" s="19">
        <f t="shared" si="6"/>
        <v>64075</v>
      </c>
      <c r="N22" s="19">
        <f t="shared" si="7"/>
        <v>844645.30068493146</v>
      </c>
      <c r="O22" s="69">
        <f t="shared" si="1"/>
        <v>3.1385815311886645</v>
      </c>
      <c r="P22" s="19">
        <v>372788.69931506854</v>
      </c>
      <c r="Q22" s="19">
        <f t="shared" ref="Q22:Q45" si="12">$T$5-$U$5</f>
        <v>365</v>
      </c>
      <c r="R22" s="19">
        <f t="shared" si="2"/>
        <v>40221.204794520541</v>
      </c>
      <c r="S22" s="69"/>
      <c r="T22" s="19">
        <f t="shared" si="9"/>
        <v>413009.90410958906</v>
      </c>
      <c r="U22" s="19">
        <v>0</v>
      </c>
      <c r="V22" s="19">
        <f t="shared" si="10"/>
        <v>413009.90410958906</v>
      </c>
      <c r="W22" s="19">
        <f t="shared" si="3"/>
        <v>868499.09589041094</v>
      </c>
      <c r="X22" s="19">
        <v>908720.30068493146</v>
      </c>
      <c r="Y22" s="413">
        <f t="shared" si="11"/>
        <v>804424.09589041094</v>
      </c>
    </row>
    <row r="23" spans="1:25" s="11" customFormat="1" x14ac:dyDescent="0.25">
      <c r="A23" s="62"/>
      <c r="B23" s="40" t="s">
        <v>54</v>
      </c>
      <c r="C23" s="19">
        <v>20776</v>
      </c>
      <c r="D23" s="105">
        <v>41064</v>
      </c>
      <c r="E23" s="19">
        <v>0</v>
      </c>
      <c r="F23" s="19"/>
      <c r="G23" s="19">
        <v>0</v>
      </c>
      <c r="H23" s="19">
        <f t="shared" si="4"/>
        <v>20776</v>
      </c>
      <c r="I23" s="364">
        <v>30</v>
      </c>
      <c r="J23" s="19">
        <f t="shared" si="0"/>
        <v>9</v>
      </c>
      <c r="K23" s="38">
        <f t="shared" si="5"/>
        <v>21</v>
      </c>
      <c r="L23" s="19">
        <v>14746.54274595268</v>
      </c>
      <c r="M23" s="19">
        <f t="shared" si="6"/>
        <v>1039</v>
      </c>
      <c r="N23" s="19">
        <f t="shared" si="7"/>
        <v>13707.54274595268</v>
      </c>
      <c r="O23" s="69">
        <f t="shared" si="1"/>
        <v>3.141798858103829</v>
      </c>
      <c r="P23" s="19">
        <v>6029.45725404732</v>
      </c>
      <c r="Q23" s="19">
        <f t="shared" si="12"/>
        <v>365</v>
      </c>
      <c r="R23" s="19">
        <f t="shared" si="2"/>
        <v>652.74013075965149</v>
      </c>
      <c r="S23" s="69"/>
      <c r="T23" s="19">
        <f t="shared" si="9"/>
        <v>6682.197384806972</v>
      </c>
      <c r="U23" s="19">
        <v>0</v>
      </c>
      <c r="V23" s="19">
        <f t="shared" si="10"/>
        <v>6682.197384806972</v>
      </c>
      <c r="W23" s="19">
        <f t="shared" si="3"/>
        <v>14093.802615193028</v>
      </c>
      <c r="X23" s="19">
        <v>14746.54274595268</v>
      </c>
      <c r="Y23" s="413">
        <f t="shared" si="11"/>
        <v>13054.802615193028</v>
      </c>
    </row>
    <row r="24" spans="1:25" s="11" customFormat="1" x14ac:dyDescent="0.25">
      <c r="A24" s="62"/>
      <c r="B24" s="40" t="s">
        <v>55</v>
      </c>
      <c r="C24" s="19">
        <v>24723990</v>
      </c>
      <c r="D24" s="105">
        <v>40952</v>
      </c>
      <c r="E24" s="19">
        <v>0</v>
      </c>
      <c r="F24" s="19"/>
      <c r="G24" s="19">
        <v>0</v>
      </c>
      <c r="H24" s="19">
        <f t="shared" si="4"/>
        <v>24723990</v>
      </c>
      <c r="I24" s="364">
        <v>30</v>
      </c>
      <c r="J24" s="19">
        <f t="shared" si="0"/>
        <v>9</v>
      </c>
      <c r="K24" s="38">
        <f t="shared" si="5"/>
        <v>21</v>
      </c>
      <c r="L24" s="19">
        <v>17531809.156133249</v>
      </c>
      <c r="M24" s="19">
        <f t="shared" si="6"/>
        <v>1236200</v>
      </c>
      <c r="N24" s="19">
        <f t="shared" si="7"/>
        <v>16295609.156133249</v>
      </c>
      <c r="O24" s="69">
        <f t="shared" si="1"/>
        <v>3.1385766957004013</v>
      </c>
      <c r="P24" s="19">
        <v>7192180.8438667497</v>
      </c>
      <c r="Q24" s="19">
        <f t="shared" si="12"/>
        <v>365</v>
      </c>
      <c r="R24" s="19">
        <f t="shared" si="2"/>
        <v>775981.38838729763</v>
      </c>
      <c r="S24" s="69"/>
      <c r="T24" s="19">
        <f t="shared" si="9"/>
        <v>7968162.2322540469</v>
      </c>
      <c r="U24" s="19">
        <v>0</v>
      </c>
      <c r="V24" s="19">
        <f t="shared" si="10"/>
        <v>7968162.2322540469</v>
      </c>
      <c r="W24" s="19">
        <f t="shared" si="3"/>
        <v>16755827.767745953</v>
      </c>
      <c r="X24" s="19">
        <v>17531809.156133249</v>
      </c>
      <c r="Y24" s="413">
        <f t="shared" si="11"/>
        <v>15519627.767745953</v>
      </c>
    </row>
    <row r="25" spans="1:25" s="11" customFormat="1" x14ac:dyDescent="0.25">
      <c r="A25" s="62"/>
      <c r="B25" s="40" t="s">
        <v>55</v>
      </c>
      <c r="C25" s="19">
        <v>1198738</v>
      </c>
      <c r="D25" s="105">
        <v>41064</v>
      </c>
      <c r="E25" s="19">
        <v>0</v>
      </c>
      <c r="F25" s="19"/>
      <c r="G25" s="19">
        <v>0</v>
      </c>
      <c r="H25" s="19">
        <f t="shared" si="4"/>
        <v>1198738</v>
      </c>
      <c r="I25" s="364">
        <v>30</v>
      </c>
      <c r="J25" s="19">
        <f t="shared" si="0"/>
        <v>9</v>
      </c>
      <c r="K25" s="38">
        <f t="shared" si="5"/>
        <v>21</v>
      </c>
      <c r="L25" s="19">
        <v>856370.80535491905</v>
      </c>
      <c r="M25" s="19">
        <f t="shared" si="6"/>
        <v>59937</v>
      </c>
      <c r="N25" s="19">
        <f t="shared" si="7"/>
        <v>796433.80535491905</v>
      </c>
      <c r="O25" s="69">
        <f t="shared" si="1"/>
        <v>3.1637788493077883</v>
      </c>
      <c r="P25" s="19">
        <v>342367.19464508095</v>
      </c>
      <c r="Q25" s="19">
        <f t="shared" si="12"/>
        <v>365</v>
      </c>
      <c r="R25" s="19">
        <f t="shared" si="2"/>
        <v>37925.419302615199</v>
      </c>
      <c r="S25" s="69"/>
      <c r="T25" s="19">
        <f t="shared" si="9"/>
        <v>380292.61394769617</v>
      </c>
      <c r="U25" s="19">
        <v>0</v>
      </c>
      <c r="V25" s="19">
        <f t="shared" si="10"/>
        <v>380292.61394769617</v>
      </c>
      <c r="W25" s="19">
        <f t="shared" si="3"/>
        <v>818445.38605230383</v>
      </c>
      <c r="X25" s="19">
        <v>856370.80535491905</v>
      </c>
      <c r="Y25" s="413">
        <f t="shared" si="11"/>
        <v>758508.38605230383</v>
      </c>
    </row>
    <row r="26" spans="1:25" s="11" customFormat="1" x14ac:dyDescent="0.25">
      <c r="A26" s="62"/>
      <c r="B26" s="40" t="s">
        <v>56</v>
      </c>
      <c r="C26" s="19">
        <v>375478</v>
      </c>
      <c r="D26" s="105">
        <v>40952</v>
      </c>
      <c r="E26" s="19">
        <v>0</v>
      </c>
      <c r="F26" s="19"/>
      <c r="G26" s="19">
        <v>0</v>
      </c>
      <c r="H26" s="19">
        <f t="shared" si="4"/>
        <v>375478</v>
      </c>
      <c r="I26" s="364">
        <v>30</v>
      </c>
      <c r="J26" s="19">
        <f t="shared" si="0"/>
        <v>9</v>
      </c>
      <c r="K26" s="38">
        <f t="shared" si="5"/>
        <v>21</v>
      </c>
      <c r="L26" s="19">
        <v>266252.17696139484</v>
      </c>
      <c r="M26" s="19">
        <f t="shared" si="6"/>
        <v>18774</v>
      </c>
      <c r="N26" s="19">
        <f t="shared" si="7"/>
        <v>247478.17696139484</v>
      </c>
      <c r="O26" s="69">
        <f t="shared" si="1"/>
        <v>3.1385793823871846</v>
      </c>
      <c r="P26" s="19">
        <v>109225.82303860519</v>
      </c>
      <c r="Q26" s="19">
        <f t="shared" si="12"/>
        <v>365</v>
      </c>
      <c r="R26" s="19">
        <f t="shared" si="2"/>
        <v>11784.675093399752</v>
      </c>
      <c r="S26" s="69"/>
      <c r="T26" s="19">
        <f t="shared" si="9"/>
        <v>121010.49813200494</v>
      </c>
      <c r="U26" s="19">
        <v>0</v>
      </c>
      <c r="V26" s="19">
        <f t="shared" si="10"/>
        <v>121010.49813200494</v>
      </c>
      <c r="W26" s="19">
        <f t="shared" si="3"/>
        <v>254467.50186799507</v>
      </c>
      <c r="X26" s="19">
        <v>266252.17696139484</v>
      </c>
      <c r="Y26" s="413">
        <f t="shared" si="11"/>
        <v>235693.50186799507</v>
      </c>
    </row>
    <row r="27" spans="1:25" s="11" customFormat="1" x14ac:dyDescent="0.25">
      <c r="A27" s="62"/>
      <c r="B27" s="40" t="s">
        <v>57</v>
      </c>
      <c r="C27" s="19">
        <v>520337</v>
      </c>
      <c r="D27" s="105">
        <v>40952</v>
      </c>
      <c r="E27" s="19">
        <v>0</v>
      </c>
      <c r="F27" s="19"/>
      <c r="G27" s="19">
        <v>0</v>
      </c>
      <c r="H27" s="19">
        <f t="shared" si="4"/>
        <v>520337</v>
      </c>
      <c r="I27" s="364">
        <v>30</v>
      </c>
      <c r="J27" s="19">
        <f t="shared" si="0"/>
        <v>9</v>
      </c>
      <c r="K27" s="38">
        <f t="shared" si="5"/>
        <v>21</v>
      </c>
      <c r="L27" s="19">
        <v>368971.78549190541</v>
      </c>
      <c r="M27" s="19">
        <f t="shared" si="6"/>
        <v>26017</v>
      </c>
      <c r="N27" s="19">
        <f t="shared" si="7"/>
        <v>342954.78549190541</v>
      </c>
      <c r="O27" s="69">
        <f t="shared" si="1"/>
        <v>3.1385775490728705</v>
      </c>
      <c r="P27" s="19">
        <v>151365.21450809462</v>
      </c>
      <c r="Q27" s="19">
        <f t="shared" si="12"/>
        <v>365</v>
      </c>
      <c r="R27" s="19">
        <f t="shared" si="2"/>
        <v>16331.180261519301</v>
      </c>
      <c r="S27" s="69"/>
      <c r="T27" s="19">
        <f t="shared" si="9"/>
        <v>167696.39476961392</v>
      </c>
      <c r="U27" s="19">
        <v>0</v>
      </c>
      <c r="V27" s="19">
        <f t="shared" si="10"/>
        <v>167696.39476961392</v>
      </c>
      <c r="W27" s="19">
        <f t="shared" si="3"/>
        <v>352640.60523038608</v>
      </c>
      <c r="X27" s="19">
        <v>368971.78549190541</v>
      </c>
      <c r="Y27" s="413">
        <f t="shared" si="11"/>
        <v>326623.60523038608</v>
      </c>
    </row>
    <row r="28" spans="1:25" s="11" customFormat="1" x14ac:dyDescent="0.25">
      <c r="A28" s="62"/>
      <c r="B28" s="40" t="s">
        <v>58</v>
      </c>
      <c r="C28" s="19">
        <v>943088</v>
      </c>
      <c r="D28" s="105">
        <v>40952</v>
      </c>
      <c r="E28" s="19">
        <v>0</v>
      </c>
      <c r="F28" s="19"/>
      <c r="G28" s="19">
        <v>0</v>
      </c>
      <c r="H28" s="19">
        <f t="shared" si="4"/>
        <v>943088</v>
      </c>
      <c r="I28" s="364">
        <v>30</v>
      </c>
      <c r="J28" s="19">
        <f t="shared" si="0"/>
        <v>9</v>
      </c>
      <c r="K28" s="38">
        <f t="shared" si="5"/>
        <v>21</v>
      </c>
      <c r="L28" s="19">
        <v>668744.83178704861</v>
      </c>
      <c r="M28" s="19">
        <f t="shared" si="6"/>
        <v>47154</v>
      </c>
      <c r="N28" s="19">
        <f t="shared" si="7"/>
        <v>621590.83178704861</v>
      </c>
      <c r="O28" s="69">
        <f t="shared" si="1"/>
        <v>3.1385791589364818</v>
      </c>
      <c r="P28" s="19">
        <v>274343.16821295139</v>
      </c>
      <c r="Q28" s="19">
        <f t="shared" si="12"/>
        <v>365</v>
      </c>
      <c r="R28" s="19">
        <f t="shared" si="2"/>
        <v>29599.563418430884</v>
      </c>
      <c r="S28" s="69"/>
      <c r="T28" s="19">
        <f t="shared" si="9"/>
        <v>303942.73163138225</v>
      </c>
      <c r="U28" s="19">
        <v>0</v>
      </c>
      <c r="V28" s="19">
        <f t="shared" si="10"/>
        <v>303942.73163138225</v>
      </c>
      <c r="W28" s="19">
        <f t="shared" si="3"/>
        <v>639145.26836861775</v>
      </c>
      <c r="X28" s="19">
        <v>668744.83178704861</v>
      </c>
      <c r="Y28" s="413">
        <f t="shared" si="11"/>
        <v>591991.26836861775</v>
      </c>
    </row>
    <row r="29" spans="1:25" s="11" customFormat="1" x14ac:dyDescent="0.25">
      <c r="A29" s="62"/>
      <c r="B29" s="40" t="s">
        <v>58</v>
      </c>
      <c r="C29" s="19">
        <v>32451</v>
      </c>
      <c r="D29" s="105">
        <v>41064</v>
      </c>
      <c r="E29" s="19">
        <v>0</v>
      </c>
      <c r="F29" s="19"/>
      <c r="G29" s="19">
        <v>0</v>
      </c>
      <c r="H29" s="19">
        <f t="shared" si="4"/>
        <v>32451</v>
      </c>
      <c r="I29" s="364">
        <v>30</v>
      </c>
      <c r="J29" s="19">
        <f t="shared" si="0"/>
        <v>9</v>
      </c>
      <c r="K29" s="38">
        <f t="shared" si="5"/>
        <v>21</v>
      </c>
      <c r="L29" s="19">
        <v>23152.068586550438</v>
      </c>
      <c r="M29" s="19">
        <f t="shared" si="6"/>
        <v>1623</v>
      </c>
      <c r="N29" s="19">
        <f t="shared" si="7"/>
        <v>21529.068586550438</v>
      </c>
      <c r="O29" s="69">
        <f t="shared" si="1"/>
        <v>3.1592053934137234</v>
      </c>
      <c r="P29" s="19">
        <v>9298.9314134495617</v>
      </c>
      <c r="Q29" s="19">
        <f t="shared" si="12"/>
        <v>365</v>
      </c>
      <c r="R29" s="19">
        <f t="shared" si="2"/>
        <v>1025.1937422166873</v>
      </c>
      <c r="S29" s="69"/>
      <c r="T29" s="19">
        <f t="shared" si="9"/>
        <v>10324.125155666248</v>
      </c>
      <c r="U29" s="19">
        <v>0</v>
      </c>
      <c r="V29" s="19">
        <f t="shared" si="10"/>
        <v>10324.125155666248</v>
      </c>
      <c r="W29" s="19">
        <f t="shared" si="3"/>
        <v>22126.874844333754</v>
      </c>
      <c r="X29" s="19">
        <v>23152.068586550438</v>
      </c>
      <c r="Y29" s="413">
        <f t="shared" si="11"/>
        <v>20503.874844333754</v>
      </c>
    </row>
    <row r="30" spans="1:25" s="11" customFormat="1" x14ac:dyDescent="0.25">
      <c r="A30" s="62"/>
      <c r="B30" s="40" t="s">
        <v>59</v>
      </c>
      <c r="C30" s="19">
        <v>5295094</v>
      </c>
      <c r="D30" s="105">
        <v>40952</v>
      </c>
      <c r="E30" s="19">
        <v>0</v>
      </c>
      <c r="F30" s="19"/>
      <c r="G30" s="19">
        <v>0</v>
      </c>
      <c r="H30" s="19">
        <f t="shared" si="4"/>
        <v>5295094</v>
      </c>
      <c r="I30" s="364">
        <v>30</v>
      </c>
      <c r="J30" s="19">
        <f t="shared" si="0"/>
        <v>9</v>
      </c>
      <c r="K30" s="38">
        <f t="shared" si="5"/>
        <v>21</v>
      </c>
      <c r="L30" s="19">
        <v>3754757.325404733</v>
      </c>
      <c r="M30" s="19">
        <f t="shared" si="6"/>
        <v>264755</v>
      </c>
      <c r="N30" s="19">
        <f t="shared" si="7"/>
        <v>3490002.325404733</v>
      </c>
      <c r="O30" s="69">
        <f t="shared" si="1"/>
        <v>3.1385767074963149</v>
      </c>
      <c r="P30" s="19">
        <v>1540336.674595267</v>
      </c>
      <c r="Q30" s="19">
        <f t="shared" si="12"/>
        <v>365</v>
      </c>
      <c r="R30" s="19">
        <f t="shared" si="2"/>
        <v>166190.58692403493</v>
      </c>
      <c r="S30" s="69"/>
      <c r="T30" s="19">
        <f t="shared" si="9"/>
        <v>1706527.2615193019</v>
      </c>
      <c r="U30" s="19">
        <v>0</v>
      </c>
      <c r="V30" s="19">
        <f t="shared" si="10"/>
        <v>1706527.2615193019</v>
      </c>
      <c r="W30" s="19">
        <f t="shared" si="3"/>
        <v>3588566.7384806983</v>
      </c>
      <c r="X30" s="19">
        <v>3754757.325404733</v>
      </c>
      <c r="Y30" s="413">
        <f t="shared" si="11"/>
        <v>3323811.7384806983</v>
      </c>
    </row>
    <row r="31" spans="1:25" s="11" customFormat="1" x14ac:dyDescent="0.25">
      <c r="A31" s="62"/>
      <c r="B31" s="40" t="s">
        <v>59</v>
      </c>
      <c r="C31" s="19">
        <v>111190</v>
      </c>
      <c r="D31" s="105">
        <v>41064</v>
      </c>
      <c r="E31" s="19">
        <v>0</v>
      </c>
      <c r="F31" s="19"/>
      <c r="G31" s="19">
        <v>0</v>
      </c>
      <c r="H31" s="19">
        <f t="shared" si="4"/>
        <v>111190</v>
      </c>
      <c r="I31" s="364">
        <v>30</v>
      </c>
      <c r="J31" s="19">
        <f t="shared" si="0"/>
        <v>9</v>
      </c>
      <c r="K31" s="38">
        <f t="shared" si="5"/>
        <v>21</v>
      </c>
      <c r="L31" s="19">
        <v>79096.591127023668</v>
      </c>
      <c r="M31" s="19">
        <f t="shared" si="6"/>
        <v>5560</v>
      </c>
      <c r="N31" s="19">
        <f t="shared" si="7"/>
        <v>73536.591127023668</v>
      </c>
      <c r="O31" s="69">
        <f t="shared" si="1"/>
        <v>3.1493321653207791</v>
      </c>
      <c r="P31" s="19">
        <v>32093.408872976335</v>
      </c>
      <c r="Q31" s="19">
        <f t="shared" si="12"/>
        <v>365</v>
      </c>
      <c r="R31" s="19">
        <f t="shared" si="2"/>
        <v>3501.7424346201747</v>
      </c>
      <c r="S31" s="69"/>
      <c r="T31" s="19">
        <f t="shared" si="9"/>
        <v>35595.151307596512</v>
      </c>
      <c r="U31" s="19">
        <v>0</v>
      </c>
      <c r="V31" s="19">
        <f t="shared" si="10"/>
        <v>35595.151307596512</v>
      </c>
      <c r="W31" s="19">
        <f t="shared" si="3"/>
        <v>75594.848692403495</v>
      </c>
      <c r="X31" s="19">
        <v>79096.591127023668</v>
      </c>
      <c r="Y31" s="413">
        <f t="shared" si="11"/>
        <v>70034.848692403495</v>
      </c>
    </row>
    <row r="32" spans="1:25" s="11" customFormat="1" x14ac:dyDescent="0.25">
      <c r="A32" s="62"/>
      <c r="B32" s="40" t="s">
        <v>60</v>
      </c>
      <c r="C32" s="19">
        <v>1378653</v>
      </c>
      <c r="D32" s="105">
        <v>40952</v>
      </c>
      <c r="E32" s="19">
        <v>0</v>
      </c>
      <c r="F32" s="19"/>
      <c r="G32" s="19">
        <v>0</v>
      </c>
      <c r="H32" s="19">
        <f t="shared" si="4"/>
        <v>1378653</v>
      </c>
      <c r="I32" s="364">
        <v>30</v>
      </c>
      <c r="J32" s="19">
        <f t="shared" si="0"/>
        <v>9</v>
      </c>
      <c r="K32" s="38">
        <f t="shared" si="5"/>
        <v>21</v>
      </c>
      <c r="L32" s="19">
        <v>977604.57630759641</v>
      </c>
      <c r="M32" s="19">
        <f t="shared" si="6"/>
        <v>68933</v>
      </c>
      <c r="N32" s="19">
        <f t="shared" si="7"/>
        <v>908671.57630759641</v>
      </c>
      <c r="O32" s="69">
        <f t="shared" si="1"/>
        <v>3.1385762089711111</v>
      </c>
      <c r="P32" s="19">
        <v>401048.42369240359</v>
      </c>
      <c r="Q32" s="19">
        <f t="shared" si="12"/>
        <v>365</v>
      </c>
      <c r="R32" s="19">
        <f t="shared" si="2"/>
        <v>43270.075062266493</v>
      </c>
      <c r="S32" s="69"/>
      <c r="T32" s="19">
        <f t="shared" si="9"/>
        <v>444318.49875467009</v>
      </c>
      <c r="U32" s="19">
        <v>0</v>
      </c>
      <c r="V32" s="19">
        <f t="shared" si="10"/>
        <v>444318.49875467009</v>
      </c>
      <c r="W32" s="19">
        <f t="shared" si="3"/>
        <v>934334.50124532986</v>
      </c>
      <c r="X32" s="19">
        <v>977604.57630759641</v>
      </c>
      <c r="Y32" s="413">
        <f t="shared" si="11"/>
        <v>865401.50124532986</v>
      </c>
    </row>
    <row r="33" spans="1:25" s="11" customFormat="1" x14ac:dyDescent="0.25">
      <c r="A33" s="62"/>
      <c r="B33" s="40" t="s">
        <v>60</v>
      </c>
      <c r="C33" s="19">
        <v>42248</v>
      </c>
      <c r="D33" s="166">
        <v>41064</v>
      </c>
      <c r="E33" s="19">
        <v>0</v>
      </c>
      <c r="F33" s="19"/>
      <c r="G33" s="19">
        <v>0</v>
      </c>
      <c r="H33" s="19">
        <f t="shared" si="4"/>
        <v>42248</v>
      </c>
      <c r="I33" s="364">
        <v>30</v>
      </c>
      <c r="J33" s="19">
        <f t="shared" si="0"/>
        <v>9</v>
      </c>
      <c r="K33" s="38">
        <f t="shared" si="5"/>
        <v>21</v>
      </c>
      <c r="L33" s="19">
        <v>30124.761052303857</v>
      </c>
      <c r="M33" s="19">
        <f t="shared" si="6"/>
        <v>2112</v>
      </c>
      <c r="N33" s="19">
        <f t="shared" si="7"/>
        <v>28012.761052303857</v>
      </c>
      <c r="O33" s="69">
        <f t="shared" si="1"/>
        <v>3.157406273647652</v>
      </c>
      <c r="P33" s="19">
        <v>12123.238947696143</v>
      </c>
      <c r="Q33" s="19">
        <f t="shared" si="12"/>
        <v>365</v>
      </c>
      <c r="R33" s="19">
        <f t="shared" si="2"/>
        <v>1333.9410024906599</v>
      </c>
      <c r="S33" s="69"/>
      <c r="T33" s="19">
        <f t="shared" si="9"/>
        <v>13457.179950186803</v>
      </c>
      <c r="U33" s="19">
        <v>0</v>
      </c>
      <c r="V33" s="19">
        <f t="shared" si="10"/>
        <v>13457.179950186803</v>
      </c>
      <c r="W33" s="19">
        <f t="shared" si="3"/>
        <v>28790.820049813199</v>
      </c>
      <c r="X33" s="19">
        <v>30124.761052303857</v>
      </c>
      <c r="Y33" s="413">
        <f t="shared" si="11"/>
        <v>26678.820049813199</v>
      </c>
    </row>
    <row r="34" spans="1:25" s="11" customFormat="1" x14ac:dyDescent="0.25">
      <c r="A34" s="62"/>
      <c r="B34" s="40" t="s">
        <v>61</v>
      </c>
      <c r="C34" s="19">
        <v>620450</v>
      </c>
      <c r="D34" s="105">
        <v>40952</v>
      </c>
      <c r="E34" s="19">
        <v>0</v>
      </c>
      <c r="F34" s="19"/>
      <c r="G34" s="19">
        <v>0</v>
      </c>
      <c r="H34" s="19">
        <f t="shared" si="4"/>
        <v>620450</v>
      </c>
      <c r="I34" s="364">
        <v>30</v>
      </c>
      <c r="J34" s="19">
        <f t="shared" si="0"/>
        <v>9</v>
      </c>
      <c r="K34" s="38">
        <f t="shared" si="5"/>
        <v>21</v>
      </c>
      <c r="L34" s="19">
        <v>439962.06724782055</v>
      </c>
      <c r="M34" s="19">
        <f t="shared" si="6"/>
        <v>31023</v>
      </c>
      <c r="N34" s="19">
        <f t="shared" si="7"/>
        <v>408939.06724782055</v>
      </c>
      <c r="O34" s="69">
        <f t="shared" si="1"/>
        <v>3.1385750530361647</v>
      </c>
      <c r="P34" s="19">
        <v>180487.93275217942</v>
      </c>
      <c r="Q34" s="19">
        <f t="shared" si="12"/>
        <v>365</v>
      </c>
      <c r="R34" s="19">
        <f t="shared" si="2"/>
        <v>19473.288916562884</v>
      </c>
      <c r="S34" s="69"/>
      <c r="T34" s="19">
        <f t="shared" si="9"/>
        <v>199961.22166874231</v>
      </c>
      <c r="U34" s="19">
        <v>0</v>
      </c>
      <c r="V34" s="19">
        <f t="shared" si="10"/>
        <v>199961.22166874231</v>
      </c>
      <c r="W34" s="19">
        <f t="shared" si="3"/>
        <v>420488.77833125769</v>
      </c>
      <c r="X34" s="19">
        <v>439962.06724782055</v>
      </c>
      <c r="Y34" s="413">
        <f t="shared" si="11"/>
        <v>389465.77833125769</v>
      </c>
    </row>
    <row r="35" spans="1:25" s="11" customFormat="1" x14ac:dyDescent="0.25">
      <c r="A35" s="62"/>
      <c r="B35" s="40" t="s">
        <v>62</v>
      </c>
      <c r="C35" s="19">
        <v>1779405</v>
      </c>
      <c r="D35" s="105">
        <v>40952</v>
      </c>
      <c r="E35" s="19">
        <v>0</v>
      </c>
      <c r="F35" s="19"/>
      <c r="G35" s="19">
        <v>0</v>
      </c>
      <c r="H35" s="19">
        <f t="shared" si="4"/>
        <v>1779405</v>
      </c>
      <c r="I35" s="364">
        <v>30</v>
      </c>
      <c r="J35" s="19">
        <f t="shared" si="0"/>
        <v>9</v>
      </c>
      <c r="K35" s="38">
        <f t="shared" si="5"/>
        <v>21</v>
      </c>
      <c r="L35" s="19">
        <v>1261778.1784869239</v>
      </c>
      <c r="M35" s="19">
        <f t="shared" si="6"/>
        <v>88970</v>
      </c>
      <c r="N35" s="19">
        <f t="shared" si="7"/>
        <v>1172808.1784869239</v>
      </c>
      <c r="O35" s="69">
        <f t="shared" si="1"/>
        <v>3.1385776986901428</v>
      </c>
      <c r="P35" s="19">
        <v>517626.82151307602</v>
      </c>
      <c r="Q35" s="19">
        <f t="shared" si="12"/>
        <v>365</v>
      </c>
      <c r="R35" s="19">
        <f t="shared" si="2"/>
        <v>55848.008499377334</v>
      </c>
      <c r="S35" s="69"/>
      <c r="T35" s="19">
        <f t="shared" si="9"/>
        <v>573474.83001245337</v>
      </c>
      <c r="U35" s="19">
        <v>0</v>
      </c>
      <c r="V35" s="19">
        <f t="shared" si="10"/>
        <v>573474.83001245337</v>
      </c>
      <c r="W35" s="19">
        <f t="shared" si="3"/>
        <v>1205930.1699875467</v>
      </c>
      <c r="X35" s="19">
        <v>1261778.1784869239</v>
      </c>
      <c r="Y35" s="413">
        <f t="shared" si="11"/>
        <v>1116960.1699875467</v>
      </c>
    </row>
    <row r="36" spans="1:25" s="11" customFormat="1" x14ac:dyDescent="0.25">
      <c r="A36" s="62"/>
      <c r="B36" s="40" t="s">
        <v>62</v>
      </c>
      <c r="C36" s="19">
        <v>46569</v>
      </c>
      <c r="D36" s="105">
        <v>41064</v>
      </c>
      <c r="E36" s="19">
        <v>0</v>
      </c>
      <c r="F36" s="19"/>
      <c r="G36" s="19">
        <v>0</v>
      </c>
      <c r="H36" s="19">
        <f t="shared" si="4"/>
        <v>46569</v>
      </c>
      <c r="I36" s="364">
        <v>30</v>
      </c>
      <c r="J36" s="19">
        <f t="shared" si="0"/>
        <v>9</v>
      </c>
      <c r="K36" s="38">
        <f t="shared" si="5"/>
        <v>21</v>
      </c>
      <c r="L36" s="19">
        <v>33176.157907845583</v>
      </c>
      <c r="M36" s="19">
        <f t="shared" si="6"/>
        <v>2328</v>
      </c>
      <c r="N36" s="19">
        <f t="shared" si="7"/>
        <v>30848.157907845583</v>
      </c>
      <c r="O36" s="69">
        <f t="shared" si="1"/>
        <v>3.1543728668719515</v>
      </c>
      <c r="P36" s="19">
        <v>13392.842092154415</v>
      </c>
      <c r="Q36" s="19">
        <f t="shared" si="12"/>
        <v>365</v>
      </c>
      <c r="R36" s="19">
        <f t="shared" si="2"/>
        <v>1468.9599003735991</v>
      </c>
      <c r="S36" s="69"/>
      <c r="T36" s="19">
        <f t="shared" si="9"/>
        <v>14861.801992528013</v>
      </c>
      <c r="U36" s="19">
        <v>0</v>
      </c>
      <c r="V36" s="19">
        <f t="shared" si="10"/>
        <v>14861.801992528013</v>
      </c>
      <c r="W36" s="19">
        <f t="shared" si="3"/>
        <v>31707.198007471987</v>
      </c>
      <c r="X36" s="19">
        <v>33176.157907845583</v>
      </c>
      <c r="Y36" s="413">
        <f t="shared" si="11"/>
        <v>29379.198007471987</v>
      </c>
    </row>
    <row r="37" spans="1:25" s="11" customFormat="1" x14ac:dyDescent="0.25">
      <c r="A37" s="62"/>
      <c r="B37" s="40" t="s">
        <v>63</v>
      </c>
      <c r="C37" s="19">
        <v>4109686</v>
      </c>
      <c r="D37" s="105">
        <v>40952</v>
      </c>
      <c r="E37" s="19">
        <v>0</v>
      </c>
      <c r="F37" s="19"/>
      <c r="G37" s="19">
        <v>0</v>
      </c>
      <c r="H37" s="19">
        <f t="shared" si="4"/>
        <v>4109686</v>
      </c>
      <c r="I37" s="364">
        <v>30</v>
      </c>
      <c r="J37" s="19">
        <f t="shared" si="0"/>
        <v>9</v>
      </c>
      <c r="K37" s="38">
        <f t="shared" si="5"/>
        <v>21</v>
      </c>
      <c r="L37" s="19">
        <v>2914183.3855230385</v>
      </c>
      <c r="M37" s="19">
        <f t="shared" si="6"/>
        <v>205484</v>
      </c>
      <c r="N37" s="19">
        <f t="shared" si="7"/>
        <v>2708699.3855230385</v>
      </c>
      <c r="O37" s="69">
        <f t="shared" si="1"/>
        <v>3.1385776194314254</v>
      </c>
      <c r="P37" s="19">
        <v>1195502.6144769615</v>
      </c>
      <c r="Q37" s="19">
        <f t="shared" si="12"/>
        <v>365</v>
      </c>
      <c r="R37" s="19">
        <f t="shared" si="2"/>
        <v>128985.68502490658</v>
      </c>
      <c r="S37" s="69"/>
      <c r="T37" s="19">
        <f t="shared" si="9"/>
        <v>1324488.2995018682</v>
      </c>
      <c r="U37" s="19">
        <v>0</v>
      </c>
      <c r="V37" s="19">
        <f t="shared" si="10"/>
        <v>1324488.2995018682</v>
      </c>
      <c r="W37" s="19">
        <f t="shared" si="3"/>
        <v>2785197.700498132</v>
      </c>
      <c r="X37" s="19">
        <v>2914183.3855230385</v>
      </c>
      <c r="Y37" s="413">
        <f t="shared" si="11"/>
        <v>2579713.700498132</v>
      </c>
    </row>
    <row r="38" spans="1:25" s="11" customFormat="1" x14ac:dyDescent="0.25">
      <c r="A38" s="62"/>
      <c r="B38" s="40" t="s">
        <v>63</v>
      </c>
      <c r="C38" s="19">
        <v>110172</v>
      </c>
      <c r="D38" s="105">
        <v>41064</v>
      </c>
      <c r="E38" s="19">
        <v>0</v>
      </c>
      <c r="F38" s="19"/>
      <c r="G38" s="19">
        <v>0</v>
      </c>
      <c r="H38" s="19">
        <f t="shared" si="4"/>
        <v>110172</v>
      </c>
      <c r="I38" s="364">
        <v>30</v>
      </c>
      <c r="J38" s="19">
        <f t="shared" si="0"/>
        <v>9</v>
      </c>
      <c r="K38" s="38">
        <f t="shared" si="5"/>
        <v>21</v>
      </c>
      <c r="L38" s="19">
        <v>78500.409028642578</v>
      </c>
      <c r="M38" s="19">
        <f t="shared" si="6"/>
        <v>5509</v>
      </c>
      <c r="N38" s="19">
        <f t="shared" si="7"/>
        <v>72991.409028642578</v>
      </c>
      <c r="O38" s="69">
        <f t="shared" si="1"/>
        <v>3.1548681900267885</v>
      </c>
      <c r="P38" s="19">
        <v>31671.590971357422</v>
      </c>
      <c r="Q38" s="19">
        <f t="shared" si="12"/>
        <v>365</v>
      </c>
      <c r="R38" s="19">
        <f t="shared" si="2"/>
        <v>3475.7813823163137</v>
      </c>
      <c r="S38" s="69"/>
      <c r="T38" s="19">
        <f t="shared" si="9"/>
        <v>35147.372353673738</v>
      </c>
      <c r="U38" s="19">
        <v>0</v>
      </c>
      <c r="V38" s="19">
        <f t="shared" si="10"/>
        <v>35147.372353673738</v>
      </c>
      <c r="W38" s="19">
        <f t="shared" si="3"/>
        <v>75024.627646326262</v>
      </c>
      <c r="X38" s="19">
        <v>78500.409028642578</v>
      </c>
      <c r="Y38" s="413">
        <f t="shared" si="11"/>
        <v>69515.627646326262</v>
      </c>
    </row>
    <row r="39" spans="1:25" s="11" customFormat="1" x14ac:dyDescent="0.25">
      <c r="A39" s="62"/>
      <c r="B39" s="40" t="s">
        <v>64</v>
      </c>
      <c r="C39" s="19">
        <v>537080</v>
      </c>
      <c r="D39" s="105">
        <v>40952</v>
      </c>
      <c r="E39" s="19">
        <v>0</v>
      </c>
      <c r="F39" s="19"/>
      <c r="G39" s="19">
        <v>0</v>
      </c>
      <c r="H39" s="19">
        <f t="shared" si="4"/>
        <v>537080</v>
      </c>
      <c r="I39" s="364">
        <v>30</v>
      </c>
      <c r="J39" s="19">
        <f t="shared" si="0"/>
        <v>9</v>
      </c>
      <c r="K39" s="38">
        <f t="shared" si="5"/>
        <v>21</v>
      </c>
      <c r="L39" s="19">
        <v>380844.41102117067</v>
      </c>
      <c r="M39" s="19">
        <f t="shared" si="6"/>
        <v>26854</v>
      </c>
      <c r="N39" s="19">
        <f t="shared" si="7"/>
        <v>353990.41102117067</v>
      </c>
      <c r="O39" s="69">
        <f t="shared" si="1"/>
        <v>3.138580144318047</v>
      </c>
      <c r="P39" s="19">
        <v>156235.58897882933</v>
      </c>
      <c r="Q39" s="19">
        <f t="shared" si="12"/>
        <v>365</v>
      </c>
      <c r="R39" s="19">
        <f t="shared" si="2"/>
        <v>16856.686239103365</v>
      </c>
      <c r="S39" s="69"/>
      <c r="T39" s="19">
        <f t="shared" si="9"/>
        <v>173092.27521793271</v>
      </c>
      <c r="U39" s="19">
        <v>0</v>
      </c>
      <c r="V39" s="19">
        <f t="shared" si="10"/>
        <v>173092.27521793271</v>
      </c>
      <c r="W39" s="19">
        <f t="shared" si="3"/>
        <v>363987.72478206729</v>
      </c>
      <c r="X39" s="19">
        <v>380844.41102117067</v>
      </c>
      <c r="Y39" s="413">
        <f t="shared" si="11"/>
        <v>337133.72478206729</v>
      </c>
    </row>
    <row r="40" spans="1:25" s="11" customFormat="1" x14ac:dyDescent="0.25">
      <c r="A40" s="62"/>
      <c r="B40" s="40" t="s">
        <v>64</v>
      </c>
      <c r="C40" s="19">
        <v>591103</v>
      </c>
      <c r="D40" s="166">
        <v>41064</v>
      </c>
      <c r="E40" s="19">
        <v>0</v>
      </c>
      <c r="F40" s="19"/>
      <c r="G40" s="19">
        <v>0</v>
      </c>
      <c r="H40" s="19">
        <f t="shared" si="4"/>
        <v>591103</v>
      </c>
      <c r="I40" s="364">
        <v>30</v>
      </c>
      <c r="J40" s="19">
        <f t="shared" si="0"/>
        <v>9</v>
      </c>
      <c r="K40" s="38">
        <f t="shared" si="5"/>
        <v>21</v>
      </c>
      <c r="L40" s="19">
        <v>423588.92366127018</v>
      </c>
      <c r="M40" s="19">
        <f t="shared" si="6"/>
        <v>29555</v>
      </c>
      <c r="N40" s="19">
        <f t="shared" si="7"/>
        <v>394033.92366127018</v>
      </c>
      <c r="O40" s="69">
        <f t="shared" si="1"/>
        <v>3.1743232861863668</v>
      </c>
      <c r="P40" s="19">
        <v>167514.07633872979</v>
      </c>
      <c r="Q40" s="19">
        <f t="shared" si="12"/>
        <v>365</v>
      </c>
      <c r="R40" s="19">
        <f t="shared" si="2"/>
        <v>18763.520174346202</v>
      </c>
      <c r="S40" s="69"/>
      <c r="T40" s="19">
        <f t="shared" si="9"/>
        <v>186277.59651307599</v>
      </c>
      <c r="U40" s="19">
        <v>0</v>
      </c>
      <c r="V40" s="19">
        <f t="shared" si="10"/>
        <v>186277.59651307599</v>
      </c>
      <c r="W40" s="19">
        <f t="shared" si="3"/>
        <v>404825.40348692401</v>
      </c>
      <c r="X40" s="19">
        <v>423588.92366127018</v>
      </c>
      <c r="Y40" s="413">
        <f t="shared" si="11"/>
        <v>375270.40348692401</v>
      </c>
    </row>
    <row r="41" spans="1:25" s="11" customFormat="1" x14ac:dyDescent="0.25">
      <c r="A41" s="62"/>
      <c r="B41" s="40" t="s">
        <v>65</v>
      </c>
      <c r="C41" s="19">
        <v>649543</v>
      </c>
      <c r="D41" s="105">
        <v>40952</v>
      </c>
      <c r="E41" s="19">
        <v>0</v>
      </c>
      <c r="F41" s="19"/>
      <c r="G41" s="19">
        <v>0</v>
      </c>
      <c r="H41" s="19">
        <f t="shared" si="4"/>
        <v>649543</v>
      </c>
      <c r="I41" s="364">
        <v>30</v>
      </c>
      <c r="J41" s="19">
        <f t="shared" si="0"/>
        <v>9</v>
      </c>
      <c r="K41" s="38">
        <f t="shared" si="5"/>
        <v>21</v>
      </c>
      <c r="L41" s="19">
        <v>460591.1790161893</v>
      </c>
      <c r="M41" s="19">
        <f t="shared" si="6"/>
        <v>32477</v>
      </c>
      <c r="N41" s="19">
        <f t="shared" si="7"/>
        <v>428114.1790161893</v>
      </c>
      <c r="O41" s="69">
        <f t="shared" si="1"/>
        <v>3.138574270981505</v>
      </c>
      <c r="P41" s="19">
        <v>188951.8209838107</v>
      </c>
      <c r="Q41" s="19">
        <f t="shared" si="12"/>
        <v>365</v>
      </c>
      <c r="R41" s="19">
        <f t="shared" si="2"/>
        <v>20386.389476961398</v>
      </c>
      <c r="S41" s="69"/>
      <c r="T41" s="19">
        <f t="shared" si="9"/>
        <v>209338.2104607721</v>
      </c>
      <c r="U41" s="19">
        <v>0</v>
      </c>
      <c r="V41" s="19">
        <f t="shared" si="10"/>
        <v>209338.2104607721</v>
      </c>
      <c r="W41" s="19">
        <f t="shared" si="3"/>
        <v>440204.7895392279</v>
      </c>
      <c r="X41" s="19">
        <v>460591.1790161893</v>
      </c>
      <c r="Y41" s="413">
        <f t="shared" si="11"/>
        <v>407727.7895392279</v>
      </c>
    </row>
    <row r="42" spans="1:25" s="11" customFormat="1" x14ac:dyDescent="0.25">
      <c r="A42" s="62"/>
      <c r="B42" s="42" t="s">
        <v>65</v>
      </c>
      <c r="C42" s="19">
        <v>42829</v>
      </c>
      <c r="D42" s="166">
        <v>41064</v>
      </c>
      <c r="E42" s="19">
        <v>0</v>
      </c>
      <c r="F42" s="19"/>
      <c r="G42" s="19">
        <v>0</v>
      </c>
      <c r="H42" s="19">
        <f t="shared" si="4"/>
        <v>42829</v>
      </c>
      <c r="I42" s="364">
        <v>30</v>
      </c>
      <c r="J42" s="19">
        <f t="shared" si="0"/>
        <v>9</v>
      </c>
      <c r="K42" s="38">
        <f t="shared" si="5"/>
        <v>21</v>
      </c>
      <c r="L42" s="19">
        <v>30623.952490660024</v>
      </c>
      <c r="M42" s="19">
        <f t="shared" si="6"/>
        <v>2141</v>
      </c>
      <c r="N42" s="19">
        <f t="shared" si="7"/>
        <v>28482.952490660024</v>
      </c>
      <c r="O42" s="69">
        <f t="shared" si="1"/>
        <v>3.1668520651516743</v>
      </c>
      <c r="P42" s="19">
        <v>12205.047509339976</v>
      </c>
      <c r="Q42" s="19">
        <f t="shared" si="12"/>
        <v>365</v>
      </c>
      <c r="R42" s="19">
        <f t="shared" si="2"/>
        <v>1356.3310709838106</v>
      </c>
      <c r="S42" s="69"/>
      <c r="T42" s="19">
        <f t="shared" si="9"/>
        <v>13561.378580323788</v>
      </c>
      <c r="U42" s="19">
        <v>0</v>
      </c>
      <c r="V42" s="19">
        <f t="shared" si="10"/>
        <v>13561.378580323788</v>
      </c>
      <c r="W42" s="19">
        <f t="shared" si="3"/>
        <v>29267.621419676212</v>
      </c>
      <c r="X42" s="19">
        <v>30623.952490660024</v>
      </c>
      <c r="Y42" s="413">
        <f t="shared" si="11"/>
        <v>27126.621419676212</v>
      </c>
    </row>
    <row r="43" spans="1:25" s="11" customFormat="1" x14ac:dyDescent="0.25">
      <c r="A43" s="62"/>
      <c r="B43" s="40" t="s">
        <v>66</v>
      </c>
      <c r="C43" s="19">
        <v>2066021</v>
      </c>
      <c r="D43" s="105">
        <v>40952</v>
      </c>
      <c r="E43" s="19">
        <v>0</v>
      </c>
      <c r="F43" s="19"/>
      <c r="G43" s="19">
        <v>0</v>
      </c>
      <c r="H43" s="19">
        <f t="shared" si="4"/>
        <v>2066021</v>
      </c>
      <c r="I43" s="364">
        <v>30</v>
      </c>
      <c r="J43" s="19">
        <f t="shared" si="0"/>
        <v>9</v>
      </c>
      <c r="K43" s="38">
        <f t="shared" si="5"/>
        <v>21</v>
      </c>
      <c r="L43" s="19">
        <v>1465018.1501556663</v>
      </c>
      <c r="M43" s="19">
        <f t="shared" si="6"/>
        <v>103301</v>
      </c>
      <c r="N43" s="19">
        <f t="shared" si="7"/>
        <v>1361717.1501556663</v>
      </c>
      <c r="O43" s="69">
        <f t="shared" si="1"/>
        <v>3.1385776725859267</v>
      </c>
      <c r="P43" s="19">
        <v>601002.84984433372</v>
      </c>
      <c r="Q43" s="19">
        <f t="shared" si="12"/>
        <v>365</v>
      </c>
      <c r="R43" s="19">
        <f t="shared" si="2"/>
        <v>64843.673816936491</v>
      </c>
      <c r="S43" s="69"/>
      <c r="T43" s="19">
        <f t="shared" si="9"/>
        <v>665846.52366127016</v>
      </c>
      <c r="U43" s="19">
        <v>0</v>
      </c>
      <c r="V43" s="19">
        <f t="shared" si="10"/>
        <v>665846.52366127016</v>
      </c>
      <c r="W43" s="19">
        <f t="shared" si="3"/>
        <v>1400174.4763387297</v>
      </c>
      <c r="X43" s="19">
        <v>1465018.1501556663</v>
      </c>
      <c r="Y43" s="413">
        <f t="shared" si="11"/>
        <v>1296873.4763387297</v>
      </c>
    </row>
    <row r="44" spans="1:25" s="11" customFormat="1" x14ac:dyDescent="0.25">
      <c r="A44" s="62"/>
      <c r="B44" s="40" t="s">
        <v>66</v>
      </c>
      <c r="C44" s="19">
        <v>75325</v>
      </c>
      <c r="D44" s="105">
        <v>41064</v>
      </c>
      <c r="E44" s="19">
        <v>0</v>
      </c>
      <c r="F44" s="19"/>
      <c r="G44" s="19">
        <v>0</v>
      </c>
      <c r="H44" s="19">
        <f t="shared" si="4"/>
        <v>75325</v>
      </c>
      <c r="I44" s="364">
        <v>30</v>
      </c>
      <c r="J44" s="19">
        <f t="shared" si="0"/>
        <v>9</v>
      </c>
      <c r="K44" s="38">
        <f t="shared" si="5"/>
        <v>21</v>
      </c>
      <c r="L44" s="19">
        <v>53754.024066002501</v>
      </c>
      <c r="M44" s="19">
        <f t="shared" si="6"/>
        <v>3766</v>
      </c>
      <c r="N44" s="19">
        <f t="shared" si="7"/>
        <v>49988.024066002501</v>
      </c>
      <c r="O44" s="69">
        <f t="shared" si="1"/>
        <v>3.1601488196230618</v>
      </c>
      <c r="P44" s="19">
        <v>21570.975933997503</v>
      </c>
      <c r="Q44" s="19">
        <f t="shared" si="12"/>
        <v>365</v>
      </c>
      <c r="R44" s="19">
        <f t="shared" si="2"/>
        <v>2380.3820983810715</v>
      </c>
      <c r="S44" s="69"/>
      <c r="T44" s="19">
        <f t="shared" si="9"/>
        <v>23951.358032378575</v>
      </c>
      <c r="U44" s="19">
        <v>0</v>
      </c>
      <c r="V44" s="19">
        <f t="shared" si="10"/>
        <v>23951.358032378575</v>
      </c>
      <c r="W44" s="19">
        <f t="shared" si="3"/>
        <v>51373.641967621428</v>
      </c>
      <c r="X44" s="19">
        <v>53754.024066002501</v>
      </c>
      <c r="Y44" s="413">
        <f t="shared" si="11"/>
        <v>47607.641967621428</v>
      </c>
    </row>
    <row r="45" spans="1:25" s="11" customFormat="1" x14ac:dyDescent="0.25">
      <c r="A45" s="62"/>
      <c r="B45" s="42" t="s">
        <v>67</v>
      </c>
      <c r="C45" s="19">
        <v>1251431</v>
      </c>
      <c r="D45" s="166">
        <v>41353</v>
      </c>
      <c r="E45" s="19">
        <v>0</v>
      </c>
      <c r="F45" s="19"/>
      <c r="G45" s="19">
        <v>0</v>
      </c>
      <c r="H45" s="19">
        <f t="shared" si="4"/>
        <v>1251431</v>
      </c>
      <c r="I45" s="364">
        <v>30</v>
      </c>
      <c r="J45" s="19">
        <f t="shared" si="0"/>
        <v>8</v>
      </c>
      <c r="K45" s="38">
        <f t="shared" si="5"/>
        <v>22</v>
      </c>
      <c r="L45" s="19">
        <v>931610.33117413905</v>
      </c>
      <c r="M45" s="19">
        <f t="shared" si="6"/>
        <v>62572</v>
      </c>
      <c r="N45" s="19">
        <f t="shared" si="7"/>
        <v>869038.33117413905</v>
      </c>
      <c r="O45" s="69">
        <f t="shared" si="1"/>
        <v>3.1565257953572532</v>
      </c>
      <c r="P45" s="19">
        <v>319820.66882586095</v>
      </c>
      <c r="Q45" s="19">
        <f t="shared" si="12"/>
        <v>365</v>
      </c>
      <c r="R45" s="19">
        <f t="shared" si="2"/>
        <v>39501.742326097228</v>
      </c>
      <c r="S45" s="69"/>
      <c r="T45" s="19">
        <f t="shared" si="9"/>
        <v>359322.41115195816</v>
      </c>
      <c r="U45" s="19">
        <v>0</v>
      </c>
      <c r="V45" s="19">
        <f t="shared" si="10"/>
        <v>359322.41115195816</v>
      </c>
      <c r="W45" s="19">
        <f t="shared" si="3"/>
        <v>892108.58884804184</v>
      </c>
      <c r="X45" s="19">
        <v>931610.33117413905</v>
      </c>
      <c r="Y45" s="413">
        <f t="shared" si="11"/>
        <v>829536.58884804184</v>
      </c>
    </row>
    <row r="46" spans="1:25" s="11" customFormat="1" x14ac:dyDescent="0.25">
      <c r="A46" s="62"/>
      <c r="B46" s="42"/>
      <c r="C46" s="19">
        <v>0</v>
      </c>
      <c r="D46" s="105"/>
      <c r="E46" s="19"/>
      <c r="F46" s="19"/>
      <c r="G46" s="19"/>
      <c r="H46" s="19"/>
      <c r="I46" s="364"/>
      <c r="J46" s="19"/>
      <c r="K46" s="40"/>
      <c r="L46" s="19"/>
      <c r="M46" s="19">
        <f t="shared" si="6"/>
        <v>0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413">
        <f t="shared" si="11"/>
        <v>0</v>
      </c>
    </row>
    <row r="47" spans="1:25" s="11" customFormat="1" x14ac:dyDescent="0.25">
      <c r="A47" s="62"/>
      <c r="B47" s="68" t="s">
        <v>68</v>
      </c>
      <c r="C47" s="19">
        <v>0</v>
      </c>
      <c r="D47" s="105"/>
      <c r="E47" s="19"/>
      <c r="F47" s="19"/>
      <c r="G47" s="19"/>
      <c r="H47" s="19"/>
      <c r="I47" s="364"/>
      <c r="J47" s="19"/>
      <c r="K47" s="40"/>
      <c r="L47" s="19"/>
      <c r="M47" s="19">
        <f t="shared" si="6"/>
        <v>0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413">
        <f t="shared" si="11"/>
        <v>0</v>
      </c>
    </row>
    <row r="48" spans="1:25" s="11" customFormat="1" x14ac:dyDescent="0.25">
      <c r="A48" s="62"/>
      <c r="B48" s="40" t="s">
        <v>69</v>
      </c>
      <c r="C48" s="19">
        <v>1101527</v>
      </c>
      <c r="D48" s="105">
        <v>40952</v>
      </c>
      <c r="E48" s="19">
        <v>0</v>
      </c>
      <c r="F48" s="19"/>
      <c r="G48" s="19">
        <v>0</v>
      </c>
      <c r="H48" s="19">
        <f t="shared" ref="H48:H60" si="13">C48+E48-G48</f>
        <v>1101527</v>
      </c>
      <c r="I48" s="364">
        <v>30</v>
      </c>
      <c r="J48" s="19">
        <f t="shared" ref="J48:J60" si="14">ROUND(($U$5-D48)/365,0)</f>
        <v>9</v>
      </c>
      <c r="K48" s="38">
        <f t="shared" ref="K48:K60" si="15">I48-J48</f>
        <v>21</v>
      </c>
      <c r="L48" s="19">
        <v>781093.57559153182</v>
      </c>
      <c r="M48" s="19">
        <f t="shared" si="6"/>
        <v>55076</v>
      </c>
      <c r="N48" s="19">
        <f t="shared" ref="N48:N60" si="16">L48-M48</f>
        <v>726017.57559153182</v>
      </c>
      <c r="O48" s="69">
        <f t="shared" ref="O48:O60" si="17">N48/C48/K48*100</f>
        <v>3.1385763130961521</v>
      </c>
      <c r="P48" s="19">
        <v>320433.42440846824</v>
      </c>
      <c r="Q48" s="19">
        <f t="shared" ref="Q48:Q52" si="18">$T$5-$U$5</f>
        <v>365</v>
      </c>
      <c r="R48" s="19">
        <f t="shared" ref="R48:R60" si="19">C48*O48*Q48/(365*100)</f>
        <v>34572.265504358649</v>
      </c>
      <c r="S48" s="69"/>
      <c r="T48" s="19">
        <f t="shared" ref="T48:T60" si="20">P48+R48+S48</f>
        <v>355005.68991282687</v>
      </c>
      <c r="U48" s="70">
        <v>0</v>
      </c>
      <c r="V48" s="19">
        <f t="shared" ref="V48:V60" si="21">T48-U48</f>
        <v>355005.68991282687</v>
      </c>
      <c r="W48" s="19">
        <f t="shared" ref="W48:W60" si="22">C48-V48</f>
        <v>746521.31008717313</v>
      </c>
      <c r="X48" s="19">
        <v>781093.57559153182</v>
      </c>
      <c r="Y48" s="413">
        <f t="shared" si="11"/>
        <v>691445.31008717313</v>
      </c>
    </row>
    <row r="49" spans="1:25" s="11" customFormat="1" x14ac:dyDescent="0.25">
      <c r="A49" s="62"/>
      <c r="B49" s="40" t="s">
        <v>70</v>
      </c>
      <c r="C49" s="19">
        <v>75079</v>
      </c>
      <c r="D49" s="105">
        <v>40952</v>
      </c>
      <c r="E49" s="19">
        <v>0</v>
      </c>
      <c r="F49" s="19"/>
      <c r="G49" s="19">
        <v>0</v>
      </c>
      <c r="H49" s="19">
        <f t="shared" si="13"/>
        <v>75079</v>
      </c>
      <c r="I49" s="364">
        <v>30</v>
      </c>
      <c r="J49" s="19">
        <f t="shared" si="14"/>
        <v>9</v>
      </c>
      <c r="K49" s="38">
        <f t="shared" si="15"/>
        <v>21</v>
      </c>
      <c r="L49" s="19">
        <v>53238.086830635119</v>
      </c>
      <c r="M49" s="19">
        <f t="shared" si="6"/>
        <v>3754</v>
      </c>
      <c r="N49" s="19">
        <f t="shared" si="16"/>
        <v>49484.086830635119</v>
      </c>
      <c r="O49" s="69">
        <f t="shared" si="17"/>
        <v>3.1385408531987653</v>
      </c>
      <c r="P49" s="19">
        <v>21840.913169364878</v>
      </c>
      <c r="Q49" s="19">
        <f t="shared" si="18"/>
        <v>365</v>
      </c>
      <c r="R49" s="19">
        <f t="shared" si="19"/>
        <v>2356.3850871731011</v>
      </c>
      <c r="S49" s="69"/>
      <c r="T49" s="19">
        <f t="shared" si="20"/>
        <v>24197.298256537979</v>
      </c>
      <c r="U49" s="70">
        <v>0</v>
      </c>
      <c r="V49" s="19">
        <f t="shared" si="21"/>
        <v>24197.298256537979</v>
      </c>
      <c r="W49" s="19">
        <f t="shared" si="22"/>
        <v>50881.701743462021</v>
      </c>
      <c r="X49" s="19">
        <v>53238.086830635119</v>
      </c>
      <c r="Y49" s="413">
        <f t="shared" si="11"/>
        <v>47127.701743462021</v>
      </c>
    </row>
    <row r="50" spans="1:25" s="11" customFormat="1" x14ac:dyDescent="0.25">
      <c r="A50" s="62"/>
      <c r="B50" s="40" t="s">
        <v>71</v>
      </c>
      <c r="C50" s="19">
        <v>2736023</v>
      </c>
      <c r="D50" s="105">
        <v>40952</v>
      </c>
      <c r="E50" s="19">
        <v>0</v>
      </c>
      <c r="F50" s="19"/>
      <c r="G50" s="19">
        <v>0</v>
      </c>
      <c r="H50" s="19">
        <f t="shared" si="13"/>
        <v>2736023</v>
      </c>
      <c r="I50" s="364">
        <v>30</v>
      </c>
      <c r="J50" s="19">
        <f t="shared" si="14"/>
        <v>9</v>
      </c>
      <c r="K50" s="38">
        <f t="shared" si="15"/>
        <v>21</v>
      </c>
      <c r="L50" s="19">
        <v>1940117.1496575344</v>
      </c>
      <c r="M50" s="19">
        <f t="shared" si="6"/>
        <v>136801</v>
      </c>
      <c r="N50" s="19">
        <f t="shared" si="16"/>
        <v>1803316.1496575344</v>
      </c>
      <c r="O50" s="69">
        <f t="shared" si="17"/>
        <v>3.1385773293111838</v>
      </c>
      <c r="P50" s="19">
        <v>795905.85034246545</v>
      </c>
      <c r="Q50" s="19">
        <f t="shared" si="18"/>
        <v>365</v>
      </c>
      <c r="R50" s="19">
        <f t="shared" si="19"/>
        <v>85872.197602739732</v>
      </c>
      <c r="S50" s="69"/>
      <c r="T50" s="19">
        <f t="shared" si="20"/>
        <v>881778.04794520512</v>
      </c>
      <c r="U50" s="70">
        <v>0</v>
      </c>
      <c r="V50" s="19">
        <f t="shared" si="21"/>
        <v>881778.04794520512</v>
      </c>
      <c r="W50" s="19">
        <f t="shared" si="22"/>
        <v>1854244.9520547949</v>
      </c>
      <c r="X50" s="19">
        <v>1940117.1496575344</v>
      </c>
      <c r="Y50" s="413">
        <f t="shared" si="11"/>
        <v>1717443.9520547949</v>
      </c>
    </row>
    <row r="51" spans="1:25" s="11" customFormat="1" x14ac:dyDescent="0.25">
      <c r="A51" s="62"/>
      <c r="B51" s="40" t="s">
        <v>72</v>
      </c>
      <c r="C51" s="19">
        <v>377073</v>
      </c>
      <c r="D51" s="105">
        <v>40952</v>
      </c>
      <c r="E51" s="19">
        <v>0</v>
      </c>
      <c r="F51" s="19"/>
      <c r="G51" s="19">
        <v>0</v>
      </c>
      <c r="H51" s="19">
        <f t="shared" si="13"/>
        <v>377073</v>
      </c>
      <c r="I51" s="364">
        <v>30</v>
      </c>
      <c r="J51" s="19">
        <f t="shared" si="14"/>
        <v>9</v>
      </c>
      <c r="K51" s="38">
        <f t="shared" si="15"/>
        <v>21</v>
      </c>
      <c r="L51" s="19">
        <v>267383.54601494392</v>
      </c>
      <c r="M51" s="19">
        <f t="shared" si="6"/>
        <v>18854</v>
      </c>
      <c r="N51" s="19">
        <f t="shared" si="16"/>
        <v>248529.54601494392</v>
      </c>
      <c r="O51" s="69">
        <f t="shared" si="17"/>
        <v>3.1385806691080771</v>
      </c>
      <c r="P51" s="19">
        <v>109689.45398505608</v>
      </c>
      <c r="Q51" s="19">
        <f t="shared" si="18"/>
        <v>365</v>
      </c>
      <c r="R51" s="19">
        <f t="shared" si="19"/>
        <v>11834.740286425898</v>
      </c>
      <c r="S51" s="69"/>
      <c r="T51" s="19">
        <f t="shared" si="20"/>
        <v>121524.19427148197</v>
      </c>
      <c r="U51" s="70">
        <v>0</v>
      </c>
      <c r="V51" s="19">
        <f t="shared" si="21"/>
        <v>121524.19427148197</v>
      </c>
      <c r="W51" s="19">
        <f t="shared" si="22"/>
        <v>255548.80572851803</v>
      </c>
      <c r="X51" s="19">
        <v>267383.54601494392</v>
      </c>
      <c r="Y51" s="413">
        <f t="shared" si="11"/>
        <v>236694.80572851803</v>
      </c>
    </row>
    <row r="52" spans="1:25" s="11" customFormat="1" x14ac:dyDescent="0.25">
      <c r="A52" s="62"/>
      <c r="B52" s="40" t="s">
        <v>73</v>
      </c>
      <c r="C52" s="19">
        <v>79063</v>
      </c>
      <c r="D52" s="105">
        <v>40952</v>
      </c>
      <c r="E52" s="19">
        <v>0</v>
      </c>
      <c r="F52" s="19"/>
      <c r="G52" s="19">
        <v>0</v>
      </c>
      <c r="H52" s="19">
        <f t="shared" si="13"/>
        <v>79063</v>
      </c>
      <c r="I52" s="364">
        <v>30</v>
      </c>
      <c r="J52" s="19">
        <f t="shared" si="14"/>
        <v>9</v>
      </c>
      <c r="K52" s="38">
        <f t="shared" si="15"/>
        <v>21</v>
      </c>
      <c r="L52" s="19">
        <v>56063.259744707349</v>
      </c>
      <c r="M52" s="19">
        <f t="shared" si="6"/>
        <v>3953</v>
      </c>
      <c r="N52" s="19">
        <f t="shared" si="16"/>
        <v>52110.259744707349</v>
      </c>
      <c r="O52" s="69">
        <f t="shared" si="17"/>
        <v>3.1385615777597096</v>
      </c>
      <c r="P52" s="19">
        <v>22999.740255292651</v>
      </c>
      <c r="Q52" s="19">
        <f t="shared" si="18"/>
        <v>365</v>
      </c>
      <c r="R52" s="19">
        <f t="shared" si="19"/>
        <v>2481.4409402241595</v>
      </c>
      <c r="S52" s="69"/>
      <c r="T52" s="19">
        <f t="shared" si="20"/>
        <v>25481.181195516809</v>
      </c>
      <c r="U52" s="70">
        <v>0</v>
      </c>
      <c r="V52" s="19">
        <f t="shared" si="21"/>
        <v>25481.181195516809</v>
      </c>
      <c r="W52" s="19">
        <f t="shared" si="22"/>
        <v>53581.818804483191</v>
      </c>
      <c r="X52" s="19">
        <v>56063.259744707349</v>
      </c>
      <c r="Y52" s="413">
        <f t="shared" si="11"/>
        <v>49628.818804483191</v>
      </c>
    </row>
    <row r="53" spans="1:25" s="11" customFormat="1" x14ac:dyDescent="0.25">
      <c r="A53" s="62"/>
      <c r="B53" s="40" t="s">
        <v>74</v>
      </c>
      <c r="C53" s="19">
        <v>66208</v>
      </c>
      <c r="D53" s="105">
        <v>40952</v>
      </c>
      <c r="E53" s="19">
        <v>0</v>
      </c>
      <c r="F53" s="19"/>
      <c r="G53" s="19">
        <v>0</v>
      </c>
      <c r="H53" s="19">
        <f t="shared" si="13"/>
        <v>66208</v>
      </c>
      <c r="I53" s="364">
        <v>30</v>
      </c>
      <c r="J53" s="19">
        <f t="shared" si="14"/>
        <v>9</v>
      </c>
      <c r="K53" s="38">
        <f t="shared" si="15"/>
        <v>21</v>
      </c>
      <c r="L53" s="19">
        <v>46948.564881693659</v>
      </c>
      <c r="M53" s="19">
        <f t="shared" si="6"/>
        <v>3310</v>
      </c>
      <c r="N53" s="19">
        <f t="shared" si="16"/>
        <v>43638.564881693659</v>
      </c>
      <c r="O53" s="69">
        <f t="shared" si="17"/>
        <v>3.1386341516557961</v>
      </c>
      <c r="P53" s="19">
        <v>19259.435118306341</v>
      </c>
      <c r="Q53" s="19">
        <f t="shared" ref="Q53:Q60" si="23">$T$5-$U$5</f>
        <v>365</v>
      </c>
      <c r="R53" s="19">
        <f t="shared" si="19"/>
        <v>2078.0268991282696</v>
      </c>
      <c r="S53" s="69"/>
      <c r="T53" s="19">
        <f t="shared" si="20"/>
        <v>21337.462017434609</v>
      </c>
      <c r="U53" s="70">
        <v>0</v>
      </c>
      <c r="V53" s="19">
        <f t="shared" si="21"/>
        <v>21337.462017434609</v>
      </c>
      <c r="W53" s="19">
        <f t="shared" si="22"/>
        <v>44870.537982565394</v>
      </c>
      <c r="X53" s="19">
        <v>46948.564881693659</v>
      </c>
      <c r="Y53" s="413">
        <f t="shared" si="11"/>
        <v>41560.537982565394</v>
      </c>
    </row>
    <row r="54" spans="1:25" s="11" customFormat="1" x14ac:dyDescent="0.25">
      <c r="A54" s="62"/>
      <c r="B54" s="40" t="s">
        <v>75</v>
      </c>
      <c r="C54" s="19">
        <v>627299</v>
      </c>
      <c r="D54" s="105">
        <v>40952</v>
      </c>
      <c r="E54" s="19">
        <v>0</v>
      </c>
      <c r="F54" s="19"/>
      <c r="G54" s="19">
        <v>0</v>
      </c>
      <c r="H54" s="19">
        <f t="shared" si="13"/>
        <v>627299</v>
      </c>
      <c r="I54" s="364">
        <v>30</v>
      </c>
      <c r="J54" s="19">
        <f t="shared" si="14"/>
        <v>9</v>
      </c>
      <c r="K54" s="38">
        <f t="shared" si="15"/>
        <v>21</v>
      </c>
      <c r="L54" s="19">
        <v>444817.7550747199</v>
      </c>
      <c r="M54" s="19">
        <f t="shared" si="6"/>
        <v>31365</v>
      </c>
      <c r="N54" s="19">
        <f t="shared" si="16"/>
        <v>413452.7550747199</v>
      </c>
      <c r="O54" s="69">
        <f t="shared" si="17"/>
        <v>3.138571308439758</v>
      </c>
      <c r="P54" s="19">
        <v>182481.24492528013</v>
      </c>
      <c r="Q54" s="19">
        <f t="shared" si="23"/>
        <v>365</v>
      </c>
      <c r="R54" s="19">
        <f t="shared" si="19"/>
        <v>19688.226432129519</v>
      </c>
      <c r="S54" s="69"/>
      <c r="T54" s="19">
        <f t="shared" si="20"/>
        <v>202169.47135740964</v>
      </c>
      <c r="U54" s="70">
        <v>0</v>
      </c>
      <c r="V54" s="19">
        <f t="shared" si="21"/>
        <v>202169.47135740964</v>
      </c>
      <c r="W54" s="19">
        <f t="shared" si="22"/>
        <v>425129.52864259039</v>
      </c>
      <c r="X54" s="19">
        <v>444817.7550747199</v>
      </c>
      <c r="Y54" s="413">
        <f t="shared" si="11"/>
        <v>393764.52864259039</v>
      </c>
    </row>
    <row r="55" spans="1:25" s="11" customFormat="1" x14ac:dyDescent="0.25">
      <c r="A55" s="62"/>
      <c r="B55" s="40" t="s">
        <v>76</v>
      </c>
      <c r="C55" s="19">
        <v>839053</v>
      </c>
      <c r="D55" s="105">
        <v>40952</v>
      </c>
      <c r="E55" s="19">
        <v>0</v>
      </c>
      <c r="F55" s="19"/>
      <c r="G55" s="19">
        <v>0</v>
      </c>
      <c r="H55" s="19">
        <f t="shared" si="13"/>
        <v>839053</v>
      </c>
      <c r="I55" s="364">
        <v>30</v>
      </c>
      <c r="J55" s="19">
        <f t="shared" si="14"/>
        <v>9</v>
      </c>
      <c r="K55" s="38">
        <f t="shared" si="15"/>
        <v>21</v>
      </c>
      <c r="L55" s="19">
        <v>594973.87207347446</v>
      </c>
      <c r="M55" s="19">
        <f t="shared" si="6"/>
        <v>41953</v>
      </c>
      <c r="N55" s="19">
        <f t="shared" si="16"/>
        <v>553020.87207347446</v>
      </c>
      <c r="O55" s="69">
        <f t="shared" si="17"/>
        <v>3.1385773296316235</v>
      </c>
      <c r="P55" s="19">
        <v>244079.12792652557</v>
      </c>
      <c r="Q55" s="19">
        <f t="shared" si="23"/>
        <v>365</v>
      </c>
      <c r="R55" s="19">
        <f t="shared" si="19"/>
        <v>26334.327241594026</v>
      </c>
      <c r="S55" s="69"/>
      <c r="T55" s="19">
        <f t="shared" si="20"/>
        <v>270413.45516811957</v>
      </c>
      <c r="U55" s="70">
        <v>0</v>
      </c>
      <c r="V55" s="19">
        <f t="shared" si="21"/>
        <v>270413.45516811957</v>
      </c>
      <c r="W55" s="19">
        <f t="shared" si="22"/>
        <v>568639.54483188037</v>
      </c>
      <c r="X55" s="19">
        <v>594973.87207347446</v>
      </c>
      <c r="Y55" s="413">
        <f t="shared" si="11"/>
        <v>526686.54483188037</v>
      </c>
    </row>
    <row r="56" spans="1:25" s="11" customFormat="1" x14ac:dyDescent="0.25">
      <c r="A56" s="62"/>
      <c r="B56" s="40" t="s">
        <v>77</v>
      </c>
      <c r="C56" s="19">
        <v>875865</v>
      </c>
      <c r="D56" s="105">
        <v>40952</v>
      </c>
      <c r="E56" s="19">
        <v>0</v>
      </c>
      <c r="F56" s="19"/>
      <c r="G56" s="19">
        <v>0</v>
      </c>
      <c r="H56" s="19">
        <f t="shared" si="13"/>
        <v>875865</v>
      </c>
      <c r="I56" s="364">
        <v>30</v>
      </c>
      <c r="J56" s="19">
        <f t="shared" si="14"/>
        <v>9</v>
      </c>
      <c r="K56" s="38">
        <f t="shared" si="15"/>
        <v>21</v>
      </c>
      <c r="L56" s="19">
        <v>621076.35021793272</v>
      </c>
      <c r="M56" s="19">
        <f t="shared" si="6"/>
        <v>43793</v>
      </c>
      <c r="N56" s="19">
        <f t="shared" si="16"/>
        <v>577283.35021793272</v>
      </c>
      <c r="O56" s="69">
        <f t="shared" si="17"/>
        <v>3.1385753904666904</v>
      </c>
      <c r="P56" s="19">
        <v>254788.64978206728</v>
      </c>
      <c r="Q56" s="19">
        <f t="shared" si="23"/>
        <v>365</v>
      </c>
      <c r="R56" s="19">
        <f t="shared" si="19"/>
        <v>27489.683343711076</v>
      </c>
      <c r="S56" s="69"/>
      <c r="T56" s="19">
        <f t="shared" si="20"/>
        <v>282278.33312577836</v>
      </c>
      <c r="U56" s="70">
        <v>0</v>
      </c>
      <c r="V56" s="19">
        <f t="shared" si="21"/>
        <v>282278.33312577836</v>
      </c>
      <c r="W56" s="19">
        <f t="shared" si="22"/>
        <v>593586.66687422164</v>
      </c>
      <c r="X56" s="19">
        <v>621076.35021793272</v>
      </c>
      <c r="Y56" s="413">
        <f t="shared" si="11"/>
        <v>549793.66687422164</v>
      </c>
    </row>
    <row r="57" spans="1:25" s="11" customFormat="1" x14ac:dyDescent="0.25">
      <c r="A57" s="62"/>
      <c r="B57" s="40" t="s">
        <v>78</v>
      </c>
      <c r="C57" s="19">
        <v>722798</v>
      </c>
      <c r="D57" s="105">
        <v>40952</v>
      </c>
      <c r="E57" s="19">
        <v>0</v>
      </c>
      <c r="F57" s="19"/>
      <c r="G57" s="19">
        <v>0</v>
      </c>
      <c r="H57" s="19">
        <f t="shared" si="13"/>
        <v>722798</v>
      </c>
      <c r="I57" s="364">
        <v>30</v>
      </c>
      <c r="J57" s="19">
        <f t="shared" si="14"/>
        <v>9</v>
      </c>
      <c r="K57" s="38">
        <f t="shared" si="15"/>
        <v>21</v>
      </c>
      <c r="L57" s="19">
        <v>512537.66537982557</v>
      </c>
      <c r="M57" s="19">
        <f t="shared" si="6"/>
        <v>36140</v>
      </c>
      <c r="N57" s="19">
        <f t="shared" si="16"/>
        <v>476397.66537982557</v>
      </c>
      <c r="O57" s="69">
        <f t="shared" si="17"/>
        <v>3.138581334387343</v>
      </c>
      <c r="P57" s="19">
        <v>210260.33462017443</v>
      </c>
      <c r="Q57" s="19">
        <f t="shared" si="23"/>
        <v>365</v>
      </c>
      <c r="R57" s="19">
        <f t="shared" si="19"/>
        <v>22685.603113325029</v>
      </c>
      <c r="S57" s="69"/>
      <c r="T57" s="19">
        <f t="shared" si="20"/>
        <v>232945.93773349945</v>
      </c>
      <c r="U57" s="19">
        <v>0</v>
      </c>
      <c r="V57" s="19">
        <f t="shared" si="21"/>
        <v>232945.93773349945</v>
      </c>
      <c r="W57" s="19">
        <f t="shared" si="22"/>
        <v>489852.06226650055</v>
      </c>
      <c r="X57" s="19">
        <v>512537.66537982557</v>
      </c>
      <c r="Y57" s="413">
        <f t="shared" si="11"/>
        <v>453712.06226650055</v>
      </c>
    </row>
    <row r="58" spans="1:25" s="11" customFormat="1" x14ac:dyDescent="0.25">
      <c r="A58" s="62"/>
      <c r="B58" s="40" t="s">
        <v>79</v>
      </c>
      <c r="C58" s="19">
        <v>67063</v>
      </c>
      <c r="D58" s="105">
        <v>40952</v>
      </c>
      <c r="E58" s="19">
        <v>0</v>
      </c>
      <c r="F58" s="19"/>
      <c r="G58" s="19">
        <v>0</v>
      </c>
      <c r="H58" s="19">
        <f t="shared" si="13"/>
        <v>67063</v>
      </c>
      <c r="I58" s="364">
        <v>30</v>
      </c>
      <c r="J58" s="19">
        <f t="shared" si="14"/>
        <v>9</v>
      </c>
      <c r="K58" s="38">
        <f t="shared" si="15"/>
        <v>21</v>
      </c>
      <c r="L58" s="19">
        <v>47553.994831880453</v>
      </c>
      <c r="M58" s="19">
        <f t="shared" si="6"/>
        <v>3353</v>
      </c>
      <c r="N58" s="19">
        <f t="shared" si="16"/>
        <v>44200.994831880453</v>
      </c>
      <c r="O58" s="69">
        <f t="shared" si="17"/>
        <v>3.1385552058640278</v>
      </c>
      <c r="P58" s="19">
        <v>19509.005168119547</v>
      </c>
      <c r="Q58" s="19">
        <f t="shared" si="23"/>
        <v>365</v>
      </c>
      <c r="R58" s="19">
        <f t="shared" si="19"/>
        <v>2104.8092777085931</v>
      </c>
      <c r="S58" s="69"/>
      <c r="T58" s="19">
        <f t="shared" si="20"/>
        <v>21613.814445828139</v>
      </c>
      <c r="U58" s="19">
        <v>0</v>
      </c>
      <c r="V58" s="19">
        <f t="shared" si="21"/>
        <v>21613.814445828139</v>
      </c>
      <c r="W58" s="19">
        <f t="shared" si="22"/>
        <v>45449.185554171861</v>
      </c>
      <c r="X58" s="19">
        <v>47553.994831880453</v>
      </c>
      <c r="Y58" s="413">
        <f t="shared" si="11"/>
        <v>42096.185554171861</v>
      </c>
    </row>
    <row r="59" spans="1:25" s="11" customFormat="1" x14ac:dyDescent="0.25">
      <c r="A59" s="62"/>
      <c r="B59" s="40" t="s">
        <v>80</v>
      </c>
      <c r="C59" s="19">
        <v>940742</v>
      </c>
      <c r="D59" s="105">
        <v>40952</v>
      </c>
      <c r="E59" s="19">
        <v>0</v>
      </c>
      <c r="F59" s="19"/>
      <c r="G59" s="19">
        <v>0</v>
      </c>
      <c r="H59" s="19">
        <f t="shared" si="13"/>
        <v>940742</v>
      </c>
      <c r="I59" s="364">
        <v>30</v>
      </c>
      <c r="J59" s="19">
        <f t="shared" si="14"/>
        <v>9</v>
      </c>
      <c r="K59" s="38">
        <f t="shared" si="15"/>
        <v>21</v>
      </c>
      <c r="L59" s="19">
        <v>667080.77447073476</v>
      </c>
      <c r="M59" s="19">
        <f t="shared" si="6"/>
        <v>47037</v>
      </c>
      <c r="N59" s="19">
        <f t="shared" si="16"/>
        <v>620043.77447073476</v>
      </c>
      <c r="O59" s="69">
        <f t="shared" si="17"/>
        <v>3.1385750846051246</v>
      </c>
      <c r="P59" s="19">
        <v>273661.22552926524</v>
      </c>
      <c r="Q59" s="19">
        <f t="shared" si="23"/>
        <v>365</v>
      </c>
      <c r="R59" s="19">
        <f t="shared" si="19"/>
        <v>29525.894022415938</v>
      </c>
      <c r="S59" s="69"/>
      <c r="T59" s="19">
        <f t="shared" si="20"/>
        <v>303187.11955168116</v>
      </c>
      <c r="U59" s="19">
        <v>0</v>
      </c>
      <c r="V59" s="19">
        <f t="shared" si="21"/>
        <v>303187.11955168116</v>
      </c>
      <c r="W59" s="19">
        <f t="shared" si="22"/>
        <v>637554.88044831879</v>
      </c>
      <c r="X59" s="19">
        <v>667080.77447073476</v>
      </c>
      <c r="Y59" s="413">
        <f t="shared" si="11"/>
        <v>590517.88044831879</v>
      </c>
    </row>
    <row r="60" spans="1:25" s="11" customFormat="1" x14ac:dyDescent="0.25">
      <c r="A60" s="62"/>
      <c r="B60" s="42" t="s">
        <v>81</v>
      </c>
      <c r="C60" s="19">
        <v>1540000</v>
      </c>
      <c r="D60" s="166">
        <v>41105</v>
      </c>
      <c r="E60" s="19">
        <v>0</v>
      </c>
      <c r="F60" s="19"/>
      <c r="G60" s="19">
        <v>0</v>
      </c>
      <c r="H60" s="19">
        <f t="shared" si="13"/>
        <v>1540000</v>
      </c>
      <c r="I60" s="364">
        <v>30</v>
      </c>
      <c r="J60" s="19">
        <f t="shared" si="14"/>
        <v>9</v>
      </c>
      <c r="K60" s="38">
        <f t="shared" si="15"/>
        <v>21</v>
      </c>
      <c r="L60" s="19">
        <v>1108065.3323474471</v>
      </c>
      <c r="M60" s="19">
        <f t="shared" si="6"/>
        <v>77000</v>
      </c>
      <c r="N60" s="19">
        <f t="shared" si="16"/>
        <v>1031065.3323474471</v>
      </c>
      <c r="O60" s="69">
        <f t="shared" si="17"/>
        <v>3.1882044908702758</v>
      </c>
      <c r="P60" s="19">
        <v>431934.66765255306</v>
      </c>
      <c r="Q60" s="19">
        <f t="shared" si="23"/>
        <v>365</v>
      </c>
      <c r="R60" s="19">
        <f t="shared" si="19"/>
        <v>49098.349159402256</v>
      </c>
      <c r="S60" s="69"/>
      <c r="T60" s="19">
        <f t="shared" si="20"/>
        <v>481033.01681195531</v>
      </c>
      <c r="U60" s="19">
        <v>0</v>
      </c>
      <c r="V60" s="19">
        <f t="shared" si="21"/>
        <v>481033.01681195531</v>
      </c>
      <c r="W60" s="19">
        <f t="shared" si="22"/>
        <v>1058966.9831880447</v>
      </c>
      <c r="X60" s="19">
        <v>1108065.3323474471</v>
      </c>
      <c r="Y60" s="413">
        <f t="shared" si="11"/>
        <v>981966.98318804475</v>
      </c>
    </row>
    <row r="61" spans="1:25" s="11" customFormat="1" x14ac:dyDescent="0.25">
      <c r="A61" s="62"/>
      <c r="B61" s="40"/>
      <c r="C61" s="19"/>
      <c r="D61" s="105"/>
      <c r="E61" s="19"/>
      <c r="F61" s="19"/>
      <c r="G61" s="19"/>
      <c r="H61" s="19"/>
      <c r="I61" s="364"/>
      <c r="J61" s="19"/>
      <c r="K61" s="40"/>
      <c r="L61" s="19"/>
      <c r="M61" s="19">
        <f t="shared" si="6"/>
        <v>0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413">
        <f t="shared" si="11"/>
        <v>0</v>
      </c>
    </row>
    <row r="62" spans="1:25" s="11" customFormat="1" x14ac:dyDescent="0.25">
      <c r="A62" s="71"/>
      <c r="B62" s="72" t="s">
        <v>82</v>
      </c>
      <c r="C62" s="73"/>
      <c r="D62" s="105"/>
      <c r="E62" s="73"/>
      <c r="F62" s="73"/>
      <c r="G62" s="73"/>
      <c r="H62" s="73"/>
      <c r="I62" s="364"/>
      <c r="J62" s="73"/>
      <c r="K62" s="40"/>
      <c r="L62" s="19"/>
      <c r="M62" s="19">
        <f t="shared" si="6"/>
        <v>0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413">
        <f t="shared" si="11"/>
        <v>0</v>
      </c>
    </row>
    <row r="63" spans="1:25" s="11" customFormat="1" x14ac:dyDescent="0.25">
      <c r="A63" s="62"/>
      <c r="B63" s="40" t="s">
        <v>83</v>
      </c>
      <c r="C63" s="73">
        <v>97768</v>
      </c>
      <c r="D63" s="105">
        <v>41407</v>
      </c>
      <c r="E63" s="19">
        <v>0</v>
      </c>
      <c r="F63" s="73"/>
      <c r="G63" s="19">
        <v>0</v>
      </c>
      <c r="H63" s="19">
        <f>C63+E63-G63</f>
        <v>97768</v>
      </c>
      <c r="I63" s="364">
        <v>30</v>
      </c>
      <c r="J63" s="19">
        <f>ROUND(($U$5-D63)/365,0)</f>
        <v>8</v>
      </c>
      <c r="K63" s="38">
        <f>I63-J63</f>
        <v>22</v>
      </c>
      <c r="L63" s="19">
        <v>73148.143845885294</v>
      </c>
      <c r="M63" s="19">
        <f t="shared" si="6"/>
        <v>4888</v>
      </c>
      <c r="N63" s="19">
        <f>L63-M63</f>
        <v>68260.143845885294</v>
      </c>
      <c r="O63" s="69">
        <f>N63/C63/K63*100</f>
        <v>3.1735678454878942</v>
      </c>
      <c r="P63" s="19">
        <v>24619.856154114703</v>
      </c>
      <c r="Q63" s="19">
        <f>$T$5-$U$5</f>
        <v>365</v>
      </c>
      <c r="R63" s="19">
        <f>C63*O63*Q63/(365*100)</f>
        <v>3102.7338111766044</v>
      </c>
      <c r="S63" s="69"/>
      <c r="T63" s="19">
        <f>P63+R63+S63</f>
        <v>27722.589965291307</v>
      </c>
      <c r="U63" s="19">
        <v>0</v>
      </c>
      <c r="V63" s="19">
        <f>T63-U63</f>
        <v>27722.589965291307</v>
      </c>
      <c r="W63" s="19">
        <f>C63-V63</f>
        <v>70045.410034708693</v>
      </c>
      <c r="X63" s="19">
        <v>73148.143845885294</v>
      </c>
      <c r="Y63" s="413">
        <f t="shared" si="11"/>
        <v>65157.410034708693</v>
      </c>
    </row>
    <row r="64" spans="1:25" s="11" customFormat="1" x14ac:dyDescent="0.25">
      <c r="A64" s="62"/>
      <c r="B64" s="40"/>
      <c r="C64" s="19"/>
      <c r="D64" s="105"/>
      <c r="E64" s="19"/>
      <c r="F64" s="19"/>
      <c r="G64" s="19"/>
      <c r="H64" s="19"/>
      <c r="I64" s="364"/>
      <c r="J64" s="19"/>
      <c r="K64" s="40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413">
        <f t="shared" si="11"/>
        <v>0</v>
      </c>
    </row>
    <row r="65" spans="1:25" s="11" customFormat="1" x14ac:dyDescent="0.25">
      <c r="A65" s="74"/>
      <c r="B65" s="75" t="s">
        <v>84</v>
      </c>
      <c r="C65" s="76">
        <f>SUM(C13:C63)</f>
        <v>188240640</v>
      </c>
      <c r="D65" s="168"/>
      <c r="E65" s="76">
        <f>SUM(E13:E63)</f>
        <v>0</v>
      </c>
      <c r="F65" s="76"/>
      <c r="G65" s="76">
        <f>SUM(G13:G63)</f>
        <v>0</v>
      </c>
      <c r="H65" s="76">
        <f>C65+E65-G65</f>
        <v>188240640</v>
      </c>
      <c r="I65" s="188"/>
      <c r="J65" s="76"/>
      <c r="K65" s="16"/>
      <c r="L65" s="76">
        <f>SUM(L13:L63)</f>
        <v>133614900.93168256</v>
      </c>
      <c r="M65" s="76">
        <f>SUM(M11:M64)</f>
        <v>9412032</v>
      </c>
      <c r="N65" s="78">
        <f>SUM(N11:N64)</f>
        <v>124202868.93168256</v>
      </c>
      <c r="O65" s="76"/>
      <c r="P65" s="76">
        <f>SUM(P13:P64)</f>
        <v>54625739.068317473</v>
      </c>
      <c r="Q65" s="76"/>
      <c r="R65" s="76">
        <f>SUM(R11:R64)</f>
        <v>5912393.5455021579</v>
      </c>
      <c r="S65" s="76"/>
      <c r="T65" s="76">
        <f>SUM(T11:T64)</f>
        <v>60538132.613819629</v>
      </c>
      <c r="U65" s="76">
        <f>SUM(U11:U64)</f>
        <v>0</v>
      </c>
      <c r="V65" s="76">
        <f>SUM(V11:V64)</f>
        <v>60538132.613819629</v>
      </c>
      <c r="W65" s="76">
        <f>SUM(W11:W64)</f>
        <v>127702507.38618046</v>
      </c>
      <c r="X65" s="76">
        <v>133614900.931683</v>
      </c>
      <c r="Y65" s="413">
        <f t="shared" si="11"/>
        <v>118290475.38618046</v>
      </c>
    </row>
    <row r="66" spans="1:25" s="11" customFormat="1" x14ac:dyDescent="0.25">
      <c r="A66" s="62">
        <v>2</v>
      </c>
      <c r="B66" s="65" t="s">
        <v>85</v>
      </c>
      <c r="C66" s="19"/>
      <c r="D66" s="105"/>
      <c r="E66" s="19"/>
      <c r="F66" s="19"/>
      <c r="G66" s="19"/>
      <c r="H66" s="19"/>
      <c r="I66" s="364"/>
      <c r="J66" s="19"/>
      <c r="K66" s="40"/>
      <c r="L66" s="19"/>
      <c r="M66" s="1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413">
        <f t="shared" si="11"/>
        <v>0</v>
      </c>
    </row>
    <row r="67" spans="1:25" s="11" customFormat="1" x14ac:dyDescent="0.25">
      <c r="A67" s="80" t="s">
        <v>86</v>
      </c>
      <c r="B67" s="81" t="s">
        <v>87</v>
      </c>
      <c r="C67" s="19">
        <v>192501</v>
      </c>
      <c r="D67" s="105">
        <v>40952</v>
      </c>
      <c r="E67" s="19">
        <v>0</v>
      </c>
      <c r="F67" s="19"/>
      <c r="G67" s="19">
        <v>0</v>
      </c>
      <c r="H67" s="19">
        <f>C67+E67-G67</f>
        <v>192501</v>
      </c>
      <c r="I67" s="364">
        <v>60</v>
      </c>
      <c r="J67" s="19">
        <f>ROUND(($U$5-D67)/365,0)</f>
        <v>9</v>
      </c>
      <c r="K67" s="38">
        <f>I67-J67</f>
        <v>51</v>
      </c>
      <c r="L67" s="19">
        <v>164548.6819274372</v>
      </c>
      <c r="M67" s="19">
        <f>ROUND(H67*5%,0)</f>
        <v>9625</v>
      </c>
      <c r="N67" s="19">
        <f>L67-M67</f>
        <v>154923.6819274372</v>
      </c>
      <c r="O67" s="69">
        <f>N67/C67/K67*100</f>
        <v>1.57802777828643</v>
      </c>
      <c r="P67" s="19">
        <v>27952.318072562804</v>
      </c>
      <c r="Q67" s="19">
        <f>$T$5-$U$5</f>
        <v>365</v>
      </c>
      <c r="R67" s="19">
        <f>C67*O67*Q67/(365*100)</f>
        <v>3037.7192534791607</v>
      </c>
      <c r="S67" s="69"/>
      <c r="T67" s="19">
        <f>P67+R67+S67</f>
        <v>30990.037326041966</v>
      </c>
      <c r="U67" s="19">
        <v>0</v>
      </c>
      <c r="V67" s="19">
        <f>T67-U67</f>
        <v>30990.037326041966</v>
      </c>
      <c r="W67" s="19">
        <f>C67-V67</f>
        <v>161510.96267395804</v>
      </c>
      <c r="X67" s="19">
        <v>164548.6819274372</v>
      </c>
      <c r="Y67" s="413">
        <f t="shared" si="11"/>
        <v>151885.96267395804</v>
      </c>
    </row>
    <row r="68" spans="1:25" s="11" customFormat="1" ht="39.6" x14ac:dyDescent="0.25">
      <c r="A68" s="80" t="s">
        <v>86</v>
      </c>
      <c r="B68" s="81" t="s">
        <v>88</v>
      </c>
      <c r="C68" s="19">
        <v>5032992</v>
      </c>
      <c r="D68" s="105">
        <v>40952</v>
      </c>
      <c r="E68" s="19">
        <v>0</v>
      </c>
      <c r="F68" s="19"/>
      <c r="G68" s="19">
        <v>0</v>
      </c>
      <c r="H68" s="19">
        <f>C68+E68-G68</f>
        <v>5032992</v>
      </c>
      <c r="I68" s="364">
        <v>60</v>
      </c>
      <c r="J68" s="19">
        <f>ROUND(($U$5-D68)/365,0)</f>
        <v>9</v>
      </c>
      <c r="K68" s="38">
        <f>I68-J68</f>
        <v>51</v>
      </c>
      <c r="L68" s="19">
        <v>4302182.8023136863</v>
      </c>
      <c r="M68" s="19">
        <f t="shared" ref="M68:M69" si="24">ROUND(H68*5%,0)</f>
        <v>251650</v>
      </c>
      <c r="N68" s="19">
        <f>L68-M68</f>
        <v>4050532.8023136863</v>
      </c>
      <c r="O68" s="69">
        <f>N68/C68/K68*100</f>
        <v>1.578031751492398</v>
      </c>
      <c r="P68" s="19">
        <v>730809.1976863133</v>
      </c>
      <c r="Q68" s="19">
        <f>$T$5-$U$5</f>
        <v>365</v>
      </c>
      <c r="R68" s="19">
        <f>C68*O68*Q68/(365*100)</f>
        <v>79422.211810072287</v>
      </c>
      <c r="S68" s="69"/>
      <c r="T68" s="19">
        <f>P68+R68+S68</f>
        <v>810231.4094963856</v>
      </c>
      <c r="U68" s="19">
        <v>0</v>
      </c>
      <c r="V68" s="19">
        <f>T68-U68</f>
        <v>810231.4094963856</v>
      </c>
      <c r="W68" s="19">
        <f>C68-V68</f>
        <v>4222760.5905036144</v>
      </c>
      <c r="X68" s="19">
        <v>4302182.8023136863</v>
      </c>
      <c r="Y68" s="413">
        <f t="shared" si="11"/>
        <v>3971110.5905036144</v>
      </c>
    </row>
    <row r="69" spans="1:25" s="11" customFormat="1" x14ac:dyDescent="0.25">
      <c r="A69" s="80"/>
      <c r="B69" s="82" t="s">
        <v>89</v>
      </c>
      <c r="C69" s="43">
        <f>SUM(C66:C68)</f>
        <v>5225493</v>
      </c>
      <c r="D69" s="129"/>
      <c r="E69" s="43">
        <f>SUM(E66:E68)</f>
        <v>0</v>
      </c>
      <c r="F69" s="43"/>
      <c r="G69" s="43">
        <f>SUM(G66:G68)</f>
        <v>0</v>
      </c>
      <c r="H69" s="43">
        <f>SUM(H66:H68)</f>
        <v>5225493</v>
      </c>
      <c r="I69" s="129"/>
      <c r="J69" s="43"/>
      <c r="K69" s="45"/>
      <c r="L69" s="43">
        <v>4466731.4842411233</v>
      </c>
      <c r="M69" s="43">
        <f t="shared" si="24"/>
        <v>261275</v>
      </c>
      <c r="N69" s="43">
        <f>SUM(N67:N68)</f>
        <v>4205456.4842411233</v>
      </c>
      <c r="O69" s="69"/>
      <c r="P69" s="43">
        <f>SUM(P67:P68)</f>
        <v>758761.51575887611</v>
      </c>
      <c r="Q69" s="69"/>
      <c r="R69" s="43">
        <f>SUM(R67:R68)</f>
        <v>82459.931063551441</v>
      </c>
      <c r="S69" s="69"/>
      <c r="T69" s="43">
        <f>SUM(T67:T68)</f>
        <v>841221.44682242756</v>
      </c>
      <c r="U69" s="43">
        <f>SUM(U67:U68)</f>
        <v>0</v>
      </c>
      <c r="V69" s="43">
        <f>SUM(V67:V68)</f>
        <v>841221.44682242756</v>
      </c>
      <c r="W69" s="43">
        <f>SUM(W67:W68)</f>
        <v>4384271.5531775728</v>
      </c>
      <c r="X69" s="43">
        <v>4466731.4842411196</v>
      </c>
    </row>
    <row r="70" spans="1:25" s="11" customFormat="1" x14ac:dyDescent="0.25">
      <c r="A70" s="16"/>
      <c r="B70" s="75" t="s">
        <v>90</v>
      </c>
      <c r="C70" s="76">
        <f>+C69+C65</f>
        <v>193466133</v>
      </c>
      <c r="D70" s="188"/>
      <c r="E70" s="76">
        <f>+E69+E65</f>
        <v>0</v>
      </c>
      <c r="F70" s="76"/>
      <c r="G70" s="76">
        <f>+G69+G65</f>
        <v>0</v>
      </c>
      <c r="H70" s="76">
        <f>+H69+H65</f>
        <v>193466133</v>
      </c>
      <c r="I70" s="188"/>
      <c r="J70" s="76"/>
      <c r="K70" s="77"/>
      <c r="L70" s="76">
        <v>138081632.41592368</v>
      </c>
      <c r="M70" s="76">
        <f>+M69+M65</f>
        <v>9673307</v>
      </c>
      <c r="N70" s="76">
        <f>+N69+N65</f>
        <v>128408325.41592368</v>
      </c>
      <c r="O70" s="76"/>
      <c r="P70" s="76">
        <f>+P69+P65</f>
        <v>55384500.584076352</v>
      </c>
      <c r="Q70" s="76"/>
      <c r="R70" s="76">
        <f>+R69+R65</f>
        <v>5994853.4765657093</v>
      </c>
      <c r="S70" s="76"/>
      <c r="T70" s="76">
        <f>+T69+T65</f>
        <v>61379354.060642056</v>
      </c>
      <c r="U70" s="76">
        <f>+U69+U65</f>
        <v>0</v>
      </c>
      <c r="V70" s="76">
        <f>+V69+V65</f>
        <v>61379354.060642056</v>
      </c>
      <c r="W70" s="76">
        <f>+W69+W65</f>
        <v>132086778.93935803</v>
      </c>
      <c r="X70" s="76">
        <v>138081632.41592401</v>
      </c>
    </row>
    <row r="71" spans="1:25" s="11" customFormat="1" x14ac:dyDescent="0.25">
      <c r="B71" s="1"/>
      <c r="C71" s="6"/>
      <c r="D71" s="193"/>
      <c r="E71" s="6"/>
      <c r="F71" s="6"/>
      <c r="G71" s="6"/>
      <c r="H71" s="6"/>
      <c r="I71" s="193"/>
      <c r="J71" s="6"/>
      <c r="K71" s="4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4" spans="1:25" x14ac:dyDescent="0.25">
      <c r="A74" s="3"/>
    </row>
    <row r="75" spans="1:25" x14ac:dyDescent="0.25">
      <c r="B75" s="3"/>
    </row>
    <row r="76" spans="1:25" x14ac:dyDescent="0.25">
      <c r="A76" s="3"/>
      <c r="B76" s="3"/>
    </row>
    <row r="80" spans="1:25" x14ac:dyDescent="0.25">
      <c r="A80" s="3"/>
      <c r="B80" s="3"/>
    </row>
  </sheetData>
  <autoFilter ref="A7:X7">
    <filterColumn colId="7" hiddenButton="1" showButton="0"/>
    <filterColumn colId="11" showButton="0"/>
    <filterColumn colId="12" showButton="0"/>
    <filterColumn colId="13" showButton="0"/>
    <filterColumn colId="14" showButton="0"/>
    <filterColumn colId="20" hiddenButton="1" showButton="0"/>
    <filterColumn colId="21" showButton="0"/>
    <filterColumn colId="22" showButton="0"/>
  </autoFilter>
  <mergeCells count="8">
    <mergeCell ref="D8:E8"/>
    <mergeCell ref="F8:G8"/>
    <mergeCell ref="C6:X6"/>
    <mergeCell ref="C7:H7"/>
    <mergeCell ref="I7:K7"/>
    <mergeCell ref="L7:O7"/>
    <mergeCell ref="P7:V7"/>
    <mergeCell ref="W7:X7"/>
  </mergeCells>
  <conditionalFormatting sqref="Y1:Y1048576">
    <cfRule type="cellIs" dxfId="7" priority="1" operator="lessThan">
      <formula>0</formula>
    </cfRule>
  </conditionalFormatting>
  <printOptions horizontalCentered="1" gridLines="1"/>
  <pageMargins left="0.19" right="0.25" top="1" bottom="0.5" header="0.5" footer="0.5"/>
  <pageSetup paperSize="9" scale="43" orientation="landscape" horizontalDpi="180" verticalDpi="180" r:id="rId1"/>
  <headerFooter alignWithMargins="0">
    <oddHeader xml:space="preserve">&amp;LDepreciation on Building&amp;CCentury NF Castings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CA21"/>
  <sheetViews>
    <sheetView topLeftCell="B1" workbookViewId="0">
      <pane xSplit="2" ySplit="9" topLeftCell="Y10" activePane="bottomRight" state="frozen"/>
      <selection activeCell="AA442" sqref="AA442"/>
      <selection pane="topRight" activeCell="AA442" sqref="AA442"/>
      <selection pane="bottomLeft" activeCell="AA442" sqref="AA442"/>
      <selection pane="bottomRight" activeCell="CB12" sqref="CB12"/>
    </sheetView>
  </sheetViews>
  <sheetFormatPr defaultRowHeight="13.2" x14ac:dyDescent="0.25"/>
  <cols>
    <col min="1" max="1" width="4.88671875" style="12" hidden="1" customWidth="1"/>
    <col min="2" max="2" width="18.44140625" style="12" customWidth="1"/>
    <col min="3" max="3" width="3.33203125" style="54" hidden="1" customWidth="1"/>
    <col min="4" max="4" width="8.88671875" style="83" hidden="1" customWidth="1"/>
    <col min="5" max="5" width="13.88671875" style="56" hidden="1" customWidth="1"/>
    <col min="6" max="6" width="10.6640625" style="53" hidden="1" customWidth="1"/>
    <col min="7" max="7" width="11.88671875" style="12" hidden="1" customWidth="1"/>
    <col min="8" max="8" width="12.6640625" style="12" hidden="1" customWidth="1"/>
    <col min="9" max="9" width="10.5546875" style="53" hidden="1" customWidth="1"/>
    <col min="10" max="10" width="11.5546875" style="12" hidden="1" customWidth="1"/>
    <col min="11" max="11" width="13.33203125" style="12" customWidth="1"/>
    <col min="12" max="12" width="11.5546875" style="12" customWidth="1"/>
    <col min="13" max="15" width="11.5546875" style="12" hidden="1" customWidth="1"/>
    <col min="16" max="17" width="11.5546875" style="12" customWidth="1"/>
    <col min="18" max="18" width="11" style="12" customWidth="1"/>
    <col min="19" max="19" width="8.33203125" style="12" customWidth="1"/>
    <col min="20" max="20" width="11.5546875" style="12" customWidth="1"/>
    <col min="21" max="21" width="11.109375" style="12" customWidth="1"/>
    <col min="22" max="22" width="12.5546875" style="12" customWidth="1"/>
    <col min="23" max="23" width="11.5546875" style="12" customWidth="1"/>
    <col min="24" max="24" width="12.44140625" style="12" customWidth="1"/>
    <col min="25" max="25" width="11.6640625" style="55" customWidth="1"/>
    <col min="26" max="26" width="13" style="12" customWidth="1"/>
    <col min="27" max="27" width="11.5546875" style="12" customWidth="1"/>
    <col min="28" max="28" width="13" style="12" customWidth="1"/>
    <col min="29" max="29" width="11.5546875" style="12" hidden="1" customWidth="1"/>
    <col min="30" max="30" width="11.6640625" style="12" customWidth="1"/>
    <col min="31" max="31" width="11" style="12" customWidth="1"/>
    <col min="32" max="32" width="10.5546875" style="12" customWidth="1"/>
    <col min="33" max="58" width="11.33203125" style="12" hidden="1" customWidth="1"/>
    <col min="59" max="59" width="12.6640625" style="56" hidden="1" customWidth="1"/>
    <col min="60" max="60" width="11.5546875" style="12" hidden="1" customWidth="1"/>
    <col min="61" max="61" width="6.44140625" style="12" hidden="1" customWidth="1"/>
    <col min="62" max="62" width="6.88671875" style="12" hidden="1" customWidth="1"/>
    <col min="63" max="63" width="11.33203125" style="56" hidden="1" customWidth="1"/>
    <col min="64" max="64" width="4.6640625" style="84" hidden="1" customWidth="1"/>
    <col min="65" max="65" width="6.6640625" style="12" hidden="1" customWidth="1"/>
    <col min="66" max="66" width="11.5546875" style="12" hidden="1" customWidth="1"/>
    <col min="67" max="67" width="6.5546875" style="12" hidden="1" customWidth="1"/>
    <col min="68" max="68" width="6.6640625" style="12" hidden="1" customWidth="1"/>
    <col min="69" max="69" width="10.5546875" style="12" hidden="1" customWidth="1"/>
    <col min="70" max="70" width="13.109375" style="56" hidden="1" customWidth="1"/>
    <col min="71" max="71" width="13.109375" style="12" hidden="1" customWidth="1"/>
    <col min="72" max="72" width="12.109375" style="12" hidden="1" customWidth="1"/>
    <col min="73" max="73" width="13.88671875" style="85" hidden="1" customWidth="1"/>
    <col min="74" max="74" width="13.109375" style="85" hidden="1" customWidth="1"/>
    <col min="75" max="75" width="13.44140625" style="85" hidden="1" customWidth="1"/>
    <col min="76" max="76" width="13.88671875" style="56" hidden="1" customWidth="1"/>
    <col min="77" max="77" width="12.88671875" style="56" hidden="1" customWidth="1"/>
    <col min="78" max="78" width="9.109375" style="12"/>
    <col min="79" max="79" width="9.5546875" style="12" bestFit="1" customWidth="1"/>
    <col min="80" max="256" width="9.109375" style="12"/>
    <col min="257" max="257" width="0" style="12" hidden="1" customWidth="1"/>
    <col min="258" max="258" width="32" style="12" customWidth="1"/>
    <col min="259" max="266" width="0" style="12" hidden="1" customWidth="1"/>
    <col min="267" max="288" width="11.5546875" style="12" customWidth="1"/>
    <col min="289" max="333" width="0" style="12" hidden="1" customWidth="1"/>
    <col min="334" max="334" width="9.109375" style="12"/>
    <col min="335" max="335" width="9.5546875" style="12" bestFit="1" customWidth="1"/>
    <col min="336" max="512" width="9.109375" style="12"/>
    <col min="513" max="513" width="0" style="12" hidden="1" customWidth="1"/>
    <col min="514" max="514" width="32" style="12" customWidth="1"/>
    <col min="515" max="522" width="0" style="12" hidden="1" customWidth="1"/>
    <col min="523" max="544" width="11.5546875" style="12" customWidth="1"/>
    <col min="545" max="589" width="0" style="12" hidden="1" customWidth="1"/>
    <col min="590" max="590" width="9.109375" style="12"/>
    <col min="591" max="591" width="9.5546875" style="12" bestFit="1" customWidth="1"/>
    <col min="592" max="768" width="9.109375" style="12"/>
    <col min="769" max="769" width="0" style="12" hidden="1" customWidth="1"/>
    <col min="770" max="770" width="32" style="12" customWidth="1"/>
    <col min="771" max="778" width="0" style="12" hidden="1" customWidth="1"/>
    <col min="779" max="800" width="11.5546875" style="12" customWidth="1"/>
    <col min="801" max="845" width="0" style="12" hidden="1" customWidth="1"/>
    <col min="846" max="846" width="9.109375" style="12"/>
    <col min="847" max="847" width="9.5546875" style="12" bestFit="1" customWidth="1"/>
    <col min="848" max="1024" width="9.109375" style="12"/>
    <col min="1025" max="1025" width="0" style="12" hidden="1" customWidth="1"/>
    <col min="1026" max="1026" width="32" style="12" customWidth="1"/>
    <col min="1027" max="1034" width="0" style="12" hidden="1" customWidth="1"/>
    <col min="1035" max="1056" width="11.5546875" style="12" customWidth="1"/>
    <col min="1057" max="1101" width="0" style="12" hidden="1" customWidth="1"/>
    <col min="1102" max="1102" width="9.109375" style="12"/>
    <col min="1103" max="1103" width="9.5546875" style="12" bestFit="1" customWidth="1"/>
    <col min="1104" max="1280" width="9.109375" style="12"/>
    <col min="1281" max="1281" width="0" style="12" hidden="1" customWidth="1"/>
    <col min="1282" max="1282" width="32" style="12" customWidth="1"/>
    <col min="1283" max="1290" width="0" style="12" hidden="1" customWidth="1"/>
    <col min="1291" max="1312" width="11.5546875" style="12" customWidth="1"/>
    <col min="1313" max="1357" width="0" style="12" hidden="1" customWidth="1"/>
    <col min="1358" max="1358" width="9.109375" style="12"/>
    <col min="1359" max="1359" width="9.5546875" style="12" bestFit="1" customWidth="1"/>
    <col min="1360" max="1536" width="9.109375" style="12"/>
    <col min="1537" max="1537" width="0" style="12" hidden="1" customWidth="1"/>
    <col min="1538" max="1538" width="32" style="12" customWidth="1"/>
    <col min="1539" max="1546" width="0" style="12" hidden="1" customWidth="1"/>
    <col min="1547" max="1568" width="11.5546875" style="12" customWidth="1"/>
    <col min="1569" max="1613" width="0" style="12" hidden="1" customWidth="1"/>
    <col min="1614" max="1614" width="9.109375" style="12"/>
    <col min="1615" max="1615" width="9.5546875" style="12" bestFit="1" customWidth="1"/>
    <col min="1616" max="1792" width="9.109375" style="12"/>
    <col min="1793" max="1793" width="0" style="12" hidden="1" customWidth="1"/>
    <col min="1794" max="1794" width="32" style="12" customWidth="1"/>
    <col min="1795" max="1802" width="0" style="12" hidden="1" customWidth="1"/>
    <col min="1803" max="1824" width="11.5546875" style="12" customWidth="1"/>
    <col min="1825" max="1869" width="0" style="12" hidden="1" customWidth="1"/>
    <col min="1870" max="1870" width="9.109375" style="12"/>
    <col min="1871" max="1871" width="9.5546875" style="12" bestFit="1" customWidth="1"/>
    <col min="1872" max="2048" width="9.109375" style="12"/>
    <col min="2049" max="2049" width="0" style="12" hidden="1" customWidth="1"/>
    <col min="2050" max="2050" width="32" style="12" customWidth="1"/>
    <col min="2051" max="2058" width="0" style="12" hidden="1" customWidth="1"/>
    <col min="2059" max="2080" width="11.5546875" style="12" customWidth="1"/>
    <col min="2081" max="2125" width="0" style="12" hidden="1" customWidth="1"/>
    <col min="2126" max="2126" width="9.109375" style="12"/>
    <col min="2127" max="2127" width="9.5546875" style="12" bestFit="1" customWidth="1"/>
    <col min="2128" max="2304" width="9.109375" style="12"/>
    <col min="2305" max="2305" width="0" style="12" hidden="1" customWidth="1"/>
    <col min="2306" max="2306" width="32" style="12" customWidth="1"/>
    <col min="2307" max="2314" width="0" style="12" hidden="1" customWidth="1"/>
    <col min="2315" max="2336" width="11.5546875" style="12" customWidth="1"/>
    <col min="2337" max="2381" width="0" style="12" hidden="1" customWidth="1"/>
    <col min="2382" max="2382" width="9.109375" style="12"/>
    <col min="2383" max="2383" width="9.5546875" style="12" bestFit="1" customWidth="1"/>
    <col min="2384" max="2560" width="9.109375" style="12"/>
    <col min="2561" max="2561" width="0" style="12" hidden="1" customWidth="1"/>
    <col min="2562" max="2562" width="32" style="12" customWidth="1"/>
    <col min="2563" max="2570" width="0" style="12" hidden="1" customWidth="1"/>
    <col min="2571" max="2592" width="11.5546875" style="12" customWidth="1"/>
    <col min="2593" max="2637" width="0" style="12" hidden="1" customWidth="1"/>
    <col min="2638" max="2638" width="9.109375" style="12"/>
    <col min="2639" max="2639" width="9.5546875" style="12" bestFit="1" customWidth="1"/>
    <col min="2640" max="2816" width="9.109375" style="12"/>
    <col min="2817" max="2817" width="0" style="12" hidden="1" customWidth="1"/>
    <col min="2818" max="2818" width="32" style="12" customWidth="1"/>
    <col min="2819" max="2826" width="0" style="12" hidden="1" customWidth="1"/>
    <col min="2827" max="2848" width="11.5546875" style="12" customWidth="1"/>
    <col min="2849" max="2893" width="0" style="12" hidden="1" customWidth="1"/>
    <col min="2894" max="2894" width="9.109375" style="12"/>
    <col min="2895" max="2895" width="9.5546875" style="12" bestFit="1" customWidth="1"/>
    <col min="2896" max="3072" width="9.109375" style="12"/>
    <col min="3073" max="3073" width="0" style="12" hidden="1" customWidth="1"/>
    <col min="3074" max="3074" width="32" style="12" customWidth="1"/>
    <col min="3075" max="3082" width="0" style="12" hidden="1" customWidth="1"/>
    <col min="3083" max="3104" width="11.5546875" style="12" customWidth="1"/>
    <col min="3105" max="3149" width="0" style="12" hidden="1" customWidth="1"/>
    <col min="3150" max="3150" width="9.109375" style="12"/>
    <col min="3151" max="3151" width="9.5546875" style="12" bestFit="1" customWidth="1"/>
    <col min="3152" max="3328" width="9.109375" style="12"/>
    <col min="3329" max="3329" width="0" style="12" hidden="1" customWidth="1"/>
    <col min="3330" max="3330" width="32" style="12" customWidth="1"/>
    <col min="3331" max="3338" width="0" style="12" hidden="1" customWidth="1"/>
    <col min="3339" max="3360" width="11.5546875" style="12" customWidth="1"/>
    <col min="3361" max="3405" width="0" style="12" hidden="1" customWidth="1"/>
    <col min="3406" max="3406" width="9.109375" style="12"/>
    <col min="3407" max="3407" width="9.5546875" style="12" bestFit="1" customWidth="1"/>
    <col min="3408" max="3584" width="9.109375" style="12"/>
    <col min="3585" max="3585" width="0" style="12" hidden="1" customWidth="1"/>
    <col min="3586" max="3586" width="32" style="12" customWidth="1"/>
    <col min="3587" max="3594" width="0" style="12" hidden="1" customWidth="1"/>
    <col min="3595" max="3616" width="11.5546875" style="12" customWidth="1"/>
    <col min="3617" max="3661" width="0" style="12" hidden="1" customWidth="1"/>
    <col min="3662" max="3662" width="9.109375" style="12"/>
    <col min="3663" max="3663" width="9.5546875" style="12" bestFit="1" customWidth="1"/>
    <col min="3664" max="3840" width="9.109375" style="12"/>
    <col min="3841" max="3841" width="0" style="12" hidden="1" customWidth="1"/>
    <col min="3842" max="3842" width="32" style="12" customWidth="1"/>
    <col min="3843" max="3850" width="0" style="12" hidden="1" customWidth="1"/>
    <col min="3851" max="3872" width="11.5546875" style="12" customWidth="1"/>
    <col min="3873" max="3917" width="0" style="12" hidden="1" customWidth="1"/>
    <col min="3918" max="3918" width="9.109375" style="12"/>
    <col min="3919" max="3919" width="9.5546875" style="12" bestFit="1" customWidth="1"/>
    <col min="3920" max="4096" width="9.109375" style="12"/>
    <col min="4097" max="4097" width="0" style="12" hidden="1" customWidth="1"/>
    <col min="4098" max="4098" width="32" style="12" customWidth="1"/>
    <col min="4099" max="4106" width="0" style="12" hidden="1" customWidth="1"/>
    <col min="4107" max="4128" width="11.5546875" style="12" customWidth="1"/>
    <col min="4129" max="4173" width="0" style="12" hidden="1" customWidth="1"/>
    <col min="4174" max="4174" width="9.109375" style="12"/>
    <col min="4175" max="4175" width="9.5546875" style="12" bestFit="1" customWidth="1"/>
    <col min="4176" max="4352" width="9.109375" style="12"/>
    <col min="4353" max="4353" width="0" style="12" hidden="1" customWidth="1"/>
    <col min="4354" max="4354" width="32" style="12" customWidth="1"/>
    <col min="4355" max="4362" width="0" style="12" hidden="1" customWidth="1"/>
    <col min="4363" max="4384" width="11.5546875" style="12" customWidth="1"/>
    <col min="4385" max="4429" width="0" style="12" hidden="1" customWidth="1"/>
    <col min="4430" max="4430" width="9.109375" style="12"/>
    <col min="4431" max="4431" width="9.5546875" style="12" bestFit="1" customWidth="1"/>
    <col min="4432" max="4608" width="9.109375" style="12"/>
    <col min="4609" max="4609" width="0" style="12" hidden="1" customWidth="1"/>
    <col min="4610" max="4610" width="32" style="12" customWidth="1"/>
    <col min="4611" max="4618" width="0" style="12" hidden="1" customWidth="1"/>
    <col min="4619" max="4640" width="11.5546875" style="12" customWidth="1"/>
    <col min="4641" max="4685" width="0" style="12" hidden="1" customWidth="1"/>
    <col min="4686" max="4686" width="9.109375" style="12"/>
    <col min="4687" max="4687" width="9.5546875" style="12" bestFit="1" customWidth="1"/>
    <col min="4688" max="4864" width="9.109375" style="12"/>
    <col min="4865" max="4865" width="0" style="12" hidden="1" customWidth="1"/>
    <col min="4866" max="4866" width="32" style="12" customWidth="1"/>
    <col min="4867" max="4874" width="0" style="12" hidden="1" customWidth="1"/>
    <col min="4875" max="4896" width="11.5546875" style="12" customWidth="1"/>
    <col min="4897" max="4941" width="0" style="12" hidden="1" customWidth="1"/>
    <col min="4942" max="4942" width="9.109375" style="12"/>
    <col min="4943" max="4943" width="9.5546875" style="12" bestFit="1" customWidth="1"/>
    <col min="4944" max="5120" width="9.109375" style="12"/>
    <col min="5121" max="5121" width="0" style="12" hidden="1" customWidth="1"/>
    <col min="5122" max="5122" width="32" style="12" customWidth="1"/>
    <col min="5123" max="5130" width="0" style="12" hidden="1" customWidth="1"/>
    <col min="5131" max="5152" width="11.5546875" style="12" customWidth="1"/>
    <col min="5153" max="5197" width="0" style="12" hidden="1" customWidth="1"/>
    <col min="5198" max="5198" width="9.109375" style="12"/>
    <col min="5199" max="5199" width="9.5546875" style="12" bestFit="1" customWidth="1"/>
    <col min="5200" max="5376" width="9.109375" style="12"/>
    <col min="5377" max="5377" width="0" style="12" hidden="1" customWidth="1"/>
    <col min="5378" max="5378" width="32" style="12" customWidth="1"/>
    <col min="5379" max="5386" width="0" style="12" hidden="1" customWidth="1"/>
    <col min="5387" max="5408" width="11.5546875" style="12" customWidth="1"/>
    <col min="5409" max="5453" width="0" style="12" hidden="1" customWidth="1"/>
    <col min="5454" max="5454" width="9.109375" style="12"/>
    <col min="5455" max="5455" width="9.5546875" style="12" bestFit="1" customWidth="1"/>
    <col min="5456" max="5632" width="9.109375" style="12"/>
    <col min="5633" max="5633" width="0" style="12" hidden="1" customWidth="1"/>
    <col min="5634" max="5634" width="32" style="12" customWidth="1"/>
    <col min="5635" max="5642" width="0" style="12" hidden="1" customWidth="1"/>
    <col min="5643" max="5664" width="11.5546875" style="12" customWidth="1"/>
    <col min="5665" max="5709" width="0" style="12" hidden="1" customWidth="1"/>
    <col min="5710" max="5710" width="9.109375" style="12"/>
    <col min="5711" max="5711" width="9.5546875" style="12" bestFit="1" customWidth="1"/>
    <col min="5712" max="5888" width="9.109375" style="12"/>
    <col min="5889" max="5889" width="0" style="12" hidden="1" customWidth="1"/>
    <col min="5890" max="5890" width="32" style="12" customWidth="1"/>
    <col min="5891" max="5898" width="0" style="12" hidden="1" customWidth="1"/>
    <col min="5899" max="5920" width="11.5546875" style="12" customWidth="1"/>
    <col min="5921" max="5965" width="0" style="12" hidden="1" customWidth="1"/>
    <col min="5966" max="5966" width="9.109375" style="12"/>
    <col min="5967" max="5967" width="9.5546875" style="12" bestFit="1" customWidth="1"/>
    <col min="5968" max="6144" width="9.109375" style="12"/>
    <col min="6145" max="6145" width="0" style="12" hidden="1" customWidth="1"/>
    <col min="6146" max="6146" width="32" style="12" customWidth="1"/>
    <col min="6147" max="6154" width="0" style="12" hidden="1" customWidth="1"/>
    <col min="6155" max="6176" width="11.5546875" style="12" customWidth="1"/>
    <col min="6177" max="6221" width="0" style="12" hidden="1" customWidth="1"/>
    <col min="6222" max="6222" width="9.109375" style="12"/>
    <col min="6223" max="6223" width="9.5546875" style="12" bestFit="1" customWidth="1"/>
    <col min="6224" max="6400" width="9.109375" style="12"/>
    <col min="6401" max="6401" width="0" style="12" hidden="1" customWidth="1"/>
    <col min="6402" max="6402" width="32" style="12" customWidth="1"/>
    <col min="6403" max="6410" width="0" style="12" hidden="1" customWidth="1"/>
    <col min="6411" max="6432" width="11.5546875" style="12" customWidth="1"/>
    <col min="6433" max="6477" width="0" style="12" hidden="1" customWidth="1"/>
    <col min="6478" max="6478" width="9.109375" style="12"/>
    <col min="6479" max="6479" width="9.5546875" style="12" bestFit="1" customWidth="1"/>
    <col min="6480" max="6656" width="9.109375" style="12"/>
    <col min="6657" max="6657" width="0" style="12" hidden="1" customWidth="1"/>
    <col min="6658" max="6658" width="32" style="12" customWidth="1"/>
    <col min="6659" max="6666" width="0" style="12" hidden="1" customWidth="1"/>
    <col min="6667" max="6688" width="11.5546875" style="12" customWidth="1"/>
    <col min="6689" max="6733" width="0" style="12" hidden="1" customWidth="1"/>
    <col min="6734" max="6734" width="9.109375" style="12"/>
    <col min="6735" max="6735" width="9.5546875" style="12" bestFit="1" customWidth="1"/>
    <col min="6736" max="6912" width="9.109375" style="12"/>
    <col min="6913" max="6913" width="0" style="12" hidden="1" customWidth="1"/>
    <col min="6914" max="6914" width="32" style="12" customWidth="1"/>
    <col min="6915" max="6922" width="0" style="12" hidden="1" customWidth="1"/>
    <col min="6923" max="6944" width="11.5546875" style="12" customWidth="1"/>
    <col min="6945" max="6989" width="0" style="12" hidden="1" customWidth="1"/>
    <col min="6990" max="6990" width="9.109375" style="12"/>
    <col min="6991" max="6991" width="9.5546875" style="12" bestFit="1" customWidth="1"/>
    <col min="6992" max="7168" width="9.109375" style="12"/>
    <col min="7169" max="7169" width="0" style="12" hidden="1" customWidth="1"/>
    <col min="7170" max="7170" width="32" style="12" customWidth="1"/>
    <col min="7171" max="7178" width="0" style="12" hidden="1" customWidth="1"/>
    <col min="7179" max="7200" width="11.5546875" style="12" customWidth="1"/>
    <col min="7201" max="7245" width="0" style="12" hidden="1" customWidth="1"/>
    <col min="7246" max="7246" width="9.109375" style="12"/>
    <col min="7247" max="7247" width="9.5546875" style="12" bestFit="1" customWidth="1"/>
    <col min="7248" max="7424" width="9.109375" style="12"/>
    <col min="7425" max="7425" width="0" style="12" hidden="1" customWidth="1"/>
    <col min="7426" max="7426" width="32" style="12" customWidth="1"/>
    <col min="7427" max="7434" width="0" style="12" hidden="1" customWidth="1"/>
    <col min="7435" max="7456" width="11.5546875" style="12" customWidth="1"/>
    <col min="7457" max="7501" width="0" style="12" hidden="1" customWidth="1"/>
    <col min="7502" max="7502" width="9.109375" style="12"/>
    <col min="7503" max="7503" width="9.5546875" style="12" bestFit="1" customWidth="1"/>
    <col min="7504" max="7680" width="9.109375" style="12"/>
    <col min="7681" max="7681" width="0" style="12" hidden="1" customWidth="1"/>
    <col min="7682" max="7682" width="32" style="12" customWidth="1"/>
    <col min="7683" max="7690" width="0" style="12" hidden="1" customWidth="1"/>
    <col min="7691" max="7712" width="11.5546875" style="12" customWidth="1"/>
    <col min="7713" max="7757" width="0" style="12" hidden="1" customWidth="1"/>
    <col min="7758" max="7758" width="9.109375" style="12"/>
    <col min="7759" max="7759" width="9.5546875" style="12" bestFit="1" customWidth="1"/>
    <col min="7760" max="7936" width="9.109375" style="12"/>
    <col min="7937" max="7937" width="0" style="12" hidden="1" customWidth="1"/>
    <col min="7938" max="7938" width="32" style="12" customWidth="1"/>
    <col min="7939" max="7946" width="0" style="12" hidden="1" customWidth="1"/>
    <col min="7947" max="7968" width="11.5546875" style="12" customWidth="1"/>
    <col min="7969" max="8013" width="0" style="12" hidden="1" customWidth="1"/>
    <col min="8014" max="8014" width="9.109375" style="12"/>
    <col min="8015" max="8015" width="9.5546875" style="12" bestFit="1" customWidth="1"/>
    <col min="8016" max="8192" width="9.109375" style="12"/>
    <col min="8193" max="8193" width="0" style="12" hidden="1" customWidth="1"/>
    <col min="8194" max="8194" width="32" style="12" customWidth="1"/>
    <col min="8195" max="8202" width="0" style="12" hidden="1" customWidth="1"/>
    <col min="8203" max="8224" width="11.5546875" style="12" customWidth="1"/>
    <col min="8225" max="8269" width="0" style="12" hidden="1" customWidth="1"/>
    <col min="8270" max="8270" width="9.109375" style="12"/>
    <col min="8271" max="8271" width="9.5546875" style="12" bestFit="1" customWidth="1"/>
    <col min="8272" max="8448" width="9.109375" style="12"/>
    <col min="8449" max="8449" width="0" style="12" hidden="1" customWidth="1"/>
    <col min="8450" max="8450" width="32" style="12" customWidth="1"/>
    <col min="8451" max="8458" width="0" style="12" hidden="1" customWidth="1"/>
    <col min="8459" max="8480" width="11.5546875" style="12" customWidth="1"/>
    <col min="8481" max="8525" width="0" style="12" hidden="1" customWidth="1"/>
    <col min="8526" max="8526" width="9.109375" style="12"/>
    <col min="8527" max="8527" width="9.5546875" style="12" bestFit="1" customWidth="1"/>
    <col min="8528" max="8704" width="9.109375" style="12"/>
    <col min="8705" max="8705" width="0" style="12" hidden="1" customWidth="1"/>
    <col min="8706" max="8706" width="32" style="12" customWidth="1"/>
    <col min="8707" max="8714" width="0" style="12" hidden="1" customWidth="1"/>
    <col min="8715" max="8736" width="11.5546875" style="12" customWidth="1"/>
    <col min="8737" max="8781" width="0" style="12" hidden="1" customWidth="1"/>
    <col min="8782" max="8782" width="9.109375" style="12"/>
    <col min="8783" max="8783" width="9.5546875" style="12" bestFit="1" customWidth="1"/>
    <col min="8784" max="8960" width="9.109375" style="12"/>
    <col min="8961" max="8961" width="0" style="12" hidden="1" customWidth="1"/>
    <col min="8962" max="8962" width="32" style="12" customWidth="1"/>
    <col min="8963" max="8970" width="0" style="12" hidden="1" customWidth="1"/>
    <col min="8971" max="8992" width="11.5546875" style="12" customWidth="1"/>
    <col min="8993" max="9037" width="0" style="12" hidden="1" customWidth="1"/>
    <col min="9038" max="9038" width="9.109375" style="12"/>
    <col min="9039" max="9039" width="9.5546875" style="12" bestFit="1" customWidth="1"/>
    <col min="9040" max="9216" width="9.109375" style="12"/>
    <col min="9217" max="9217" width="0" style="12" hidden="1" customWidth="1"/>
    <col min="9218" max="9218" width="32" style="12" customWidth="1"/>
    <col min="9219" max="9226" width="0" style="12" hidden="1" customWidth="1"/>
    <col min="9227" max="9248" width="11.5546875" style="12" customWidth="1"/>
    <col min="9249" max="9293" width="0" style="12" hidden="1" customWidth="1"/>
    <col min="9294" max="9294" width="9.109375" style="12"/>
    <col min="9295" max="9295" width="9.5546875" style="12" bestFit="1" customWidth="1"/>
    <col min="9296" max="9472" width="9.109375" style="12"/>
    <col min="9473" max="9473" width="0" style="12" hidden="1" customWidth="1"/>
    <col min="9474" max="9474" width="32" style="12" customWidth="1"/>
    <col min="9475" max="9482" width="0" style="12" hidden="1" customWidth="1"/>
    <col min="9483" max="9504" width="11.5546875" style="12" customWidth="1"/>
    <col min="9505" max="9549" width="0" style="12" hidden="1" customWidth="1"/>
    <col min="9550" max="9550" width="9.109375" style="12"/>
    <col min="9551" max="9551" width="9.5546875" style="12" bestFit="1" customWidth="1"/>
    <col min="9552" max="9728" width="9.109375" style="12"/>
    <col min="9729" max="9729" width="0" style="12" hidden="1" customWidth="1"/>
    <col min="9730" max="9730" width="32" style="12" customWidth="1"/>
    <col min="9731" max="9738" width="0" style="12" hidden="1" customWidth="1"/>
    <col min="9739" max="9760" width="11.5546875" style="12" customWidth="1"/>
    <col min="9761" max="9805" width="0" style="12" hidden="1" customWidth="1"/>
    <col min="9806" max="9806" width="9.109375" style="12"/>
    <col min="9807" max="9807" width="9.5546875" style="12" bestFit="1" customWidth="1"/>
    <col min="9808" max="9984" width="9.109375" style="12"/>
    <col min="9985" max="9985" width="0" style="12" hidden="1" customWidth="1"/>
    <col min="9986" max="9986" width="32" style="12" customWidth="1"/>
    <col min="9987" max="9994" width="0" style="12" hidden="1" customWidth="1"/>
    <col min="9995" max="10016" width="11.5546875" style="12" customWidth="1"/>
    <col min="10017" max="10061" width="0" style="12" hidden="1" customWidth="1"/>
    <col min="10062" max="10062" width="9.109375" style="12"/>
    <col min="10063" max="10063" width="9.5546875" style="12" bestFit="1" customWidth="1"/>
    <col min="10064" max="10240" width="9.109375" style="12"/>
    <col min="10241" max="10241" width="0" style="12" hidden="1" customWidth="1"/>
    <col min="10242" max="10242" width="32" style="12" customWidth="1"/>
    <col min="10243" max="10250" width="0" style="12" hidden="1" customWidth="1"/>
    <col min="10251" max="10272" width="11.5546875" style="12" customWidth="1"/>
    <col min="10273" max="10317" width="0" style="12" hidden="1" customWidth="1"/>
    <col min="10318" max="10318" width="9.109375" style="12"/>
    <col min="10319" max="10319" width="9.5546875" style="12" bestFit="1" customWidth="1"/>
    <col min="10320" max="10496" width="9.109375" style="12"/>
    <col min="10497" max="10497" width="0" style="12" hidden="1" customWidth="1"/>
    <col min="10498" max="10498" width="32" style="12" customWidth="1"/>
    <col min="10499" max="10506" width="0" style="12" hidden="1" customWidth="1"/>
    <col min="10507" max="10528" width="11.5546875" style="12" customWidth="1"/>
    <col min="10529" max="10573" width="0" style="12" hidden="1" customWidth="1"/>
    <col min="10574" max="10574" width="9.109375" style="12"/>
    <col min="10575" max="10575" width="9.5546875" style="12" bestFit="1" customWidth="1"/>
    <col min="10576" max="10752" width="9.109375" style="12"/>
    <col min="10753" max="10753" width="0" style="12" hidden="1" customWidth="1"/>
    <col min="10754" max="10754" width="32" style="12" customWidth="1"/>
    <col min="10755" max="10762" width="0" style="12" hidden="1" customWidth="1"/>
    <col min="10763" max="10784" width="11.5546875" style="12" customWidth="1"/>
    <col min="10785" max="10829" width="0" style="12" hidden="1" customWidth="1"/>
    <col min="10830" max="10830" width="9.109375" style="12"/>
    <col min="10831" max="10831" width="9.5546875" style="12" bestFit="1" customWidth="1"/>
    <col min="10832" max="11008" width="9.109375" style="12"/>
    <col min="11009" max="11009" width="0" style="12" hidden="1" customWidth="1"/>
    <col min="11010" max="11010" width="32" style="12" customWidth="1"/>
    <col min="11011" max="11018" width="0" style="12" hidden="1" customWidth="1"/>
    <col min="11019" max="11040" width="11.5546875" style="12" customWidth="1"/>
    <col min="11041" max="11085" width="0" style="12" hidden="1" customWidth="1"/>
    <col min="11086" max="11086" width="9.109375" style="12"/>
    <col min="11087" max="11087" width="9.5546875" style="12" bestFit="1" customWidth="1"/>
    <col min="11088" max="11264" width="9.109375" style="12"/>
    <col min="11265" max="11265" width="0" style="12" hidden="1" customWidth="1"/>
    <col min="11266" max="11266" width="32" style="12" customWidth="1"/>
    <col min="11267" max="11274" width="0" style="12" hidden="1" customWidth="1"/>
    <col min="11275" max="11296" width="11.5546875" style="12" customWidth="1"/>
    <col min="11297" max="11341" width="0" style="12" hidden="1" customWidth="1"/>
    <col min="11342" max="11342" width="9.109375" style="12"/>
    <col min="11343" max="11343" width="9.5546875" style="12" bestFit="1" customWidth="1"/>
    <col min="11344" max="11520" width="9.109375" style="12"/>
    <col min="11521" max="11521" width="0" style="12" hidden="1" customWidth="1"/>
    <col min="11522" max="11522" width="32" style="12" customWidth="1"/>
    <col min="11523" max="11530" width="0" style="12" hidden="1" customWidth="1"/>
    <col min="11531" max="11552" width="11.5546875" style="12" customWidth="1"/>
    <col min="11553" max="11597" width="0" style="12" hidden="1" customWidth="1"/>
    <col min="11598" max="11598" width="9.109375" style="12"/>
    <col min="11599" max="11599" width="9.5546875" style="12" bestFit="1" customWidth="1"/>
    <col min="11600" max="11776" width="9.109375" style="12"/>
    <col min="11777" max="11777" width="0" style="12" hidden="1" customWidth="1"/>
    <col min="11778" max="11778" width="32" style="12" customWidth="1"/>
    <col min="11779" max="11786" width="0" style="12" hidden="1" customWidth="1"/>
    <col min="11787" max="11808" width="11.5546875" style="12" customWidth="1"/>
    <col min="11809" max="11853" width="0" style="12" hidden="1" customWidth="1"/>
    <col min="11854" max="11854" width="9.109375" style="12"/>
    <col min="11855" max="11855" width="9.5546875" style="12" bestFit="1" customWidth="1"/>
    <col min="11856" max="12032" width="9.109375" style="12"/>
    <col min="12033" max="12033" width="0" style="12" hidden="1" customWidth="1"/>
    <col min="12034" max="12034" width="32" style="12" customWidth="1"/>
    <col min="12035" max="12042" width="0" style="12" hidden="1" customWidth="1"/>
    <col min="12043" max="12064" width="11.5546875" style="12" customWidth="1"/>
    <col min="12065" max="12109" width="0" style="12" hidden="1" customWidth="1"/>
    <col min="12110" max="12110" width="9.109375" style="12"/>
    <col min="12111" max="12111" width="9.5546875" style="12" bestFit="1" customWidth="1"/>
    <col min="12112" max="12288" width="9.109375" style="12"/>
    <col min="12289" max="12289" width="0" style="12" hidden="1" customWidth="1"/>
    <col min="12290" max="12290" width="32" style="12" customWidth="1"/>
    <col min="12291" max="12298" width="0" style="12" hidden="1" customWidth="1"/>
    <col min="12299" max="12320" width="11.5546875" style="12" customWidth="1"/>
    <col min="12321" max="12365" width="0" style="12" hidden="1" customWidth="1"/>
    <col min="12366" max="12366" width="9.109375" style="12"/>
    <col min="12367" max="12367" width="9.5546875" style="12" bestFit="1" customWidth="1"/>
    <col min="12368" max="12544" width="9.109375" style="12"/>
    <col min="12545" max="12545" width="0" style="12" hidden="1" customWidth="1"/>
    <col min="12546" max="12546" width="32" style="12" customWidth="1"/>
    <col min="12547" max="12554" width="0" style="12" hidden="1" customWidth="1"/>
    <col min="12555" max="12576" width="11.5546875" style="12" customWidth="1"/>
    <col min="12577" max="12621" width="0" style="12" hidden="1" customWidth="1"/>
    <col min="12622" max="12622" width="9.109375" style="12"/>
    <col min="12623" max="12623" width="9.5546875" style="12" bestFit="1" customWidth="1"/>
    <col min="12624" max="12800" width="9.109375" style="12"/>
    <col min="12801" max="12801" width="0" style="12" hidden="1" customWidth="1"/>
    <col min="12802" max="12802" width="32" style="12" customWidth="1"/>
    <col min="12803" max="12810" width="0" style="12" hidden="1" customWidth="1"/>
    <col min="12811" max="12832" width="11.5546875" style="12" customWidth="1"/>
    <col min="12833" max="12877" width="0" style="12" hidden="1" customWidth="1"/>
    <col min="12878" max="12878" width="9.109375" style="12"/>
    <col min="12879" max="12879" width="9.5546875" style="12" bestFit="1" customWidth="1"/>
    <col min="12880" max="13056" width="9.109375" style="12"/>
    <col min="13057" max="13057" width="0" style="12" hidden="1" customWidth="1"/>
    <col min="13058" max="13058" width="32" style="12" customWidth="1"/>
    <col min="13059" max="13066" width="0" style="12" hidden="1" customWidth="1"/>
    <col min="13067" max="13088" width="11.5546875" style="12" customWidth="1"/>
    <col min="13089" max="13133" width="0" style="12" hidden="1" customWidth="1"/>
    <col min="13134" max="13134" width="9.109375" style="12"/>
    <col min="13135" max="13135" width="9.5546875" style="12" bestFit="1" customWidth="1"/>
    <col min="13136" max="13312" width="9.109375" style="12"/>
    <col min="13313" max="13313" width="0" style="12" hidden="1" customWidth="1"/>
    <col min="13314" max="13314" width="32" style="12" customWidth="1"/>
    <col min="13315" max="13322" width="0" style="12" hidden="1" customWidth="1"/>
    <col min="13323" max="13344" width="11.5546875" style="12" customWidth="1"/>
    <col min="13345" max="13389" width="0" style="12" hidden="1" customWidth="1"/>
    <col min="13390" max="13390" width="9.109375" style="12"/>
    <col min="13391" max="13391" width="9.5546875" style="12" bestFit="1" customWidth="1"/>
    <col min="13392" max="13568" width="9.109375" style="12"/>
    <col min="13569" max="13569" width="0" style="12" hidden="1" customWidth="1"/>
    <col min="13570" max="13570" width="32" style="12" customWidth="1"/>
    <col min="13571" max="13578" width="0" style="12" hidden="1" customWidth="1"/>
    <col min="13579" max="13600" width="11.5546875" style="12" customWidth="1"/>
    <col min="13601" max="13645" width="0" style="12" hidden="1" customWidth="1"/>
    <col min="13646" max="13646" width="9.109375" style="12"/>
    <col min="13647" max="13647" width="9.5546875" style="12" bestFit="1" customWidth="1"/>
    <col min="13648" max="13824" width="9.109375" style="12"/>
    <col min="13825" max="13825" width="0" style="12" hidden="1" customWidth="1"/>
    <col min="13826" max="13826" width="32" style="12" customWidth="1"/>
    <col min="13827" max="13834" width="0" style="12" hidden="1" customWidth="1"/>
    <col min="13835" max="13856" width="11.5546875" style="12" customWidth="1"/>
    <col min="13857" max="13901" width="0" style="12" hidden="1" customWidth="1"/>
    <col min="13902" max="13902" width="9.109375" style="12"/>
    <col min="13903" max="13903" width="9.5546875" style="12" bestFit="1" customWidth="1"/>
    <col min="13904" max="14080" width="9.109375" style="12"/>
    <col min="14081" max="14081" width="0" style="12" hidden="1" customWidth="1"/>
    <col min="14082" max="14082" width="32" style="12" customWidth="1"/>
    <col min="14083" max="14090" width="0" style="12" hidden="1" customWidth="1"/>
    <col min="14091" max="14112" width="11.5546875" style="12" customWidth="1"/>
    <col min="14113" max="14157" width="0" style="12" hidden="1" customWidth="1"/>
    <col min="14158" max="14158" width="9.109375" style="12"/>
    <col min="14159" max="14159" width="9.5546875" style="12" bestFit="1" customWidth="1"/>
    <col min="14160" max="14336" width="9.109375" style="12"/>
    <col min="14337" max="14337" width="0" style="12" hidden="1" customWidth="1"/>
    <col min="14338" max="14338" width="32" style="12" customWidth="1"/>
    <col min="14339" max="14346" width="0" style="12" hidden="1" customWidth="1"/>
    <col min="14347" max="14368" width="11.5546875" style="12" customWidth="1"/>
    <col min="14369" max="14413" width="0" style="12" hidden="1" customWidth="1"/>
    <col min="14414" max="14414" width="9.109375" style="12"/>
    <col min="14415" max="14415" width="9.5546875" style="12" bestFit="1" customWidth="1"/>
    <col min="14416" max="14592" width="9.109375" style="12"/>
    <col min="14593" max="14593" width="0" style="12" hidden="1" customWidth="1"/>
    <col min="14594" max="14594" width="32" style="12" customWidth="1"/>
    <col min="14595" max="14602" width="0" style="12" hidden="1" customWidth="1"/>
    <col min="14603" max="14624" width="11.5546875" style="12" customWidth="1"/>
    <col min="14625" max="14669" width="0" style="12" hidden="1" customWidth="1"/>
    <col min="14670" max="14670" width="9.109375" style="12"/>
    <col min="14671" max="14671" width="9.5546875" style="12" bestFit="1" customWidth="1"/>
    <col min="14672" max="14848" width="9.109375" style="12"/>
    <col min="14849" max="14849" width="0" style="12" hidden="1" customWidth="1"/>
    <col min="14850" max="14850" width="32" style="12" customWidth="1"/>
    <col min="14851" max="14858" width="0" style="12" hidden="1" customWidth="1"/>
    <col min="14859" max="14880" width="11.5546875" style="12" customWidth="1"/>
    <col min="14881" max="14925" width="0" style="12" hidden="1" customWidth="1"/>
    <col min="14926" max="14926" width="9.109375" style="12"/>
    <col min="14927" max="14927" width="9.5546875" style="12" bestFit="1" customWidth="1"/>
    <col min="14928" max="15104" width="9.109375" style="12"/>
    <col min="15105" max="15105" width="0" style="12" hidden="1" customWidth="1"/>
    <col min="15106" max="15106" width="32" style="12" customWidth="1"/>
    <col min="15107" max="15114" width="0" style="12" hidden="1" customWidth="1"/>
    <col min="15115" max="15136" width="11.5546875" style="12" customWidth="1"/>
    <col min="15137" max="15181" width="0" style="12" hidden="1" customWidth="1"/>
    <col min="15182" max="15182" width="9.109375" style="12"/>
    <col min="15183" max="15183" width="9.5546875" style="12" bestFit="1" customWidth="1"/>
    <col min="15184" max="15360" width="9.109375" style="12"/>
    <col min="15361" max="15361" width="0" style="12" hidden="1" customWidth="1"/>
    <col min="15362" max="15362" width="32" style="12" customWidth="1"/>
    <col min="15363" max="15370" width="0" style="12" hidden="1" customWidth="1"/>
    <col min="15371" max="15392" width="11.5546875" style="12" customWidth="1"/>
    <col min="15393" max="15437" width="0" style="12" hidden="1" customWidth="1"/>
    <col min="15438" max="15438" width="9.109375" style="12"/>
    <col min="15439" max="15439" width="9.5546875" style="12" bestFit="1" customWidth="1"/>
    <col min="15440" max="15616" width="9.109375" style="12"/>
    <col min="15617" max="15617" width="0" style="12" hidden="1" customWidth="1"/>
    <col min="15618" max="15618" width="32" style="12" customWidth="1"/>
    <col min="15619" max="15626" width="0" style="12" hidden="1" customWidth="1"/>
    <col min="15627" max="15648" width="11.5546875" style="12" customWidth="1"/>
    <col min="15649" max="15693" width="0" style="12" hidden="1" customWidth="1"/>
    <col min="15694" max="15694" width="9.109375" style="12"/>
    <col min="15695" max="15695" width="9.5546875" style="12" bestFit="1" customWidth="1"/>
    <col min="15696" max="15872" width="9.109375" style="12"/>
    <col min="15873" max="15873" width="0" style="12" hidden="1" customWidth="1"/>
    <col min="15874" max="15874" width="32" style="12" customWidth="1"/>
    <col min="15875" max="15882" width="0" style="12" hidden="1" customWidth="1"/>
    <col min="15883" max="15904" width="11.5546875" style="12" customWidth="1"/>
    <col min="15905" max="15949" width="0" style="12" hidden="1" customWidth="1"/>
    <col min="15950" max="15950" width="9.109375" style="12"/>
    <col min="15951" max="15951" width="9.5546875" style="12" bestFit="1" customWidth="1"/>
    <col min="15952" max="16128" width="9.109375" style="12"/>
    <col min="16129" max="16129" width="0" style="12" hidden="1" customWidth="1"/>
    <col min="16130" max="16130" width="32" style="12" customWidth="1"/>
    <col min="16131" max="16138" width="0" style="12" hidden="1" customWidth="1"/>
    <col min="16139" max="16160" width="11.5546875" style="12" customWidth="1"/>
    <col min="16161" max="16205" width="0" style="12" hidden="1" customWidth="1"/>
    <col min="16206" max="16206" width="9.109375" style="12"/>
    <col min="16207" max="16207" width="9.5546875" style="12" bestFit="1" customWidth="1"/>
    <col min="16208" max="16384" width="9.109375" style="12"/>
  </cols>
  <sheetData>
    <row r="1" spans="1:79" x14ac:dyDescent="0.25">
      <c r="B1" s="2" t="s">
        <v>0</v>
      </c>
      <c r="C1" s="3"/>
    </row>
    <row r="2" spans="1:79" x14ac:dyDescent="0.25">
      <c r="B2" s="2" t="s">
        <v>1</v>
      </c>
      <c r="C2" s="3"/>
    </row>
    <row r="3" spans="1:79" x14ac:dyDescent="0.25">
      <c r="B3" s="2" t="s">
        <v>500</v>
      </c>
      <c r="C3" s="3"/>
    </row>
    <row r="4" spans="1:79" x14ac:dyDescent="0.25">
      <c r="B4" s="2" t="s">
        <v>91</v>
      </c>
      <c r="C4" s="3"/>
    </row>
    <row r="5" spans="1:79" x14ac:dyDescent="0.25">
      <c r="B5" s="3"/>
      <c r="C5" s="3"/>
    </row>
    <row r="6" spans="1:79" x14ac:dyDescent="0.25">
      <c r="F6" s="39">
        <v>40999</v>
      </c>
    </row>
    <row r="7" spans="1:79" x14ac:dyDescent="0.25">
      <c r="A7" s="42"/>
      <c r="B7" s="65"/>
      <c r="C7" s="45"/>
      <c r="D7" s="45"/>
      <c r="E7" s="47" t="s">
        <v>92</v>
      </c>
      <c r="F7" s="86"/>
      <c r="G7" s="42"/>
      <c r="H7" s="65"/>
      <c r="I7" s="8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82"/>
      <c r="Z7" s="65"/>
      <c r="AA7" s="65"/>
      <c r="AB7" s="393">
        <f>'D-VEHICLE'!Q7</f>
        <v>44651</v>
      </c>
      <c r="AC7" s="393">
        <v>43555</v>
      </c>
      <c r="AD7" s="393">
        <f>'D-VEHICLE'!R7</f>
        <v>44286</v>
      </c>
      <c r="AE7" s="65"/>
      <c r="AF7" s="65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7" t="s">
        <v>93</v>
      </c>
      <c r="BH7" s="82"/>
      <c r="BI7" s="65"/>
      <c r="BJ7" s="65"/>
      <c r="BK7" s="47"/>
      <c r="BL7" s="46"/>
      <c r="BM7" s="65"/>
      <c r="BN7" s="65"/>
      <c r="BO7" s="65"/>
      <c r="BP7" s="65"/>
      <c r="BQ7" s="65"/>
      <c r="BR7" s="47"/>
      <c r="BS7" s="42"/>
      <c r="BT7" s="65"/>
      <c r="BU7" s="87"/>
      <c r="BV7" s="88"/>
      <c r="BW7" s="88"/>
      <c r="BX7" s="89" t="s">
        <v>94</v>
      </c>
      <c r="BY7" s="87"/>
    </row>
    <row r="8" spans="1:79" ht="14.25" customHeight="1" x14ac:dyDescent="0.25">
      <c r="A8" s="42" t="s">
        <v>95</v>
      </c>
      <c r="B8" s="15" t="s">
        <v>39</v>
      </c>
      <c r="C8" s="77"/>
      <c r="D8" s="77" t="s">
        <v>96</v>
      </c>
      <c r="E8" s="90" t="s">
        <v>40</v>
      </c>
      <c r="F8" s="91"/>
      <c r="G8" s="16" t="s">
        <v>97</v>
      </c>
      <c r="H8" s="92" t="s">
        <v>98</v>
      </c>
      <c r="I8" s="91" t="s">
        <v>5</v>
      </c>
      <c r="J8" s="92"/>
      <c r="K8" s="178" t="s">
        <v>12</v>
      </c>
      <c r="L8" s="179"/>
      <c r="M8" s="179"/>
      <c r="N8" s="179"/>
      <c r="O8" s="179"/>
      <c r="P8" s="180"/>
      <c r="Q8" s="178" t="s">
        <v>13</v>
      </c>
      <c r="R8" s="179"/>
      <c r="S8" s="180"/>
      <c r="T8" s="178" t="s">
        <v>14</v>
      </c>
      <c r="U8" s="179"/>
      <c r="V8" s="179"/>
      <c r="W8" s="180"/>
      <c r="X8" s="178" t="s">
        <v>15</v>
      </c>
      <c r="Y8" s="196"/>
      <c r="Z8" s="179"/>
      <c r="AA8" s="179"/>
      <c r="AB8" s="179"/>
      <c r="AC8" s="179"/>
      <c r="AD8" s="180"/>
      <c r="AE8" s="181" t="s">
        <v>16</v>
      </c>
      <c r="AF8" s="18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7" t="s">
        <v>4</v>
      </c>
      <c r="BH8" s="82"/>
      <c r="BI8" s="65" t="s">
        <v>99</v>
      </c>
      <c r="BJ8" s="65"/>
      <c r="BK8" s="47"/>
      <c r="BL8" s="46"/>
      <c r="BM8" s="65"/>
      <c r="BN8" s="65"/>
      <c r="BO8" s="65"/>
      <c r="BP8" s="65"/>
      <c r="BQ8" s="65"/>
      <c r="BR8" s="47"/>
      <c r="BS8" s="42"/>
      <c r="BT8" s="65"/>
      <c r="BU8" s="93" t="s">
        <v>7</v>
      </c>
      <c r="BV8" s="94" t="s">
        <v>42</v>
      </c>
      <c r="BW8" s="94"/>
      <c r="BX8" s="93" t="s">
        <v>8</v>
      </c>
      <c r="BY8" s="93" t="s">
        <v>8</v>
      </c>
    </row>
    <row r="9" spans="1:79" ht="66" x14ac:dyDescent="0.25">
      <c r="A9" s="42"/>
      <c r="B9" s="16"/>
      <c r="C9" s="26"/>
      <c r="D9" s="77"/>
      <c r="E9" s="95"/>
      <c r="F9" s="17" t="s">
        <v>10</v>
      </c>
      <c r="G9" s="16" t="s">
        <v>11</v>
      </c>
      <c r="H9" s="16" t="s">
        <v>11</v>
      </c>
      <c r="I9" s="17" t="s">
        <v>10</v>
      </c>
      <c r="J9" s="16" t="s">
        <v>11</v>
      </c>
      <c r="K9" s="203" t="s">
        <v>503</v>
      </c>
      <c r="L9" s="183" t="s">
        <v>20</v>
      </c>
      <c r="M9" s="184"/>
      <c r="N9" s="183" t="s">
        <v>21</v>
      </c>
      <c r="O9" s="184"/>
      <c r="P9" s="203" t="s">
        <v>515</v>
      </c>
      <c r="Q9" s="22" t="s">
        <v>22</v>
      </c>
      <c r="R9" s="22" t="s">
        <v>23</v>
      </c>
      <c r="S9" s="22" t="s">
        <v>24</v>
      </c>
      <c r="T9" s="187" t="s">
        <v>501</v>
      </c>
      <c r="U9" s="174" t="s">
        <v>25</v>
      </c>
      <c r="V9" s="174" t="s">
        <v>26</v>
      </c>
      <c r="W9" s="23" t="s">
        <v>27</v>
      </c>
      <c r="X9" s="23" t="s">
        <v>28</v>
      </c>
      <c r="Y9" s="23" t="s">
        <v>29</v>
      </c>
      <c r="Z9" s="174" t="s">
        <v>15</v>
      </c>
      <c r="AA9" s="24" t="s">
        <v>30</v>
      </c>
      <c r="AB9" s="24" t="s">
        <v>31</v>
      </c>
      <c r="AC9" s="24" t="s">
        <v>32</v>
      </c>
      <c r="AD9" s="24" t="s">
        <v>33</v>
      </c>
      <c r="AE9" s="187" t="s">
        <v>514</v>
      </c>
      <c r="AF9" s="362" t="s">
        <v>389</v>
      </c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94" t="s">
        <v>17</v>
      </c>
      <c r="BH9" s="175" t="s">
        <v>41</v>
      </c>
      <c r="BI9" s="175" t="s">
        <v>100</v>
      </c>
      <c r="BJ9" s="96"/>
      <c r="BK9" s="35"/>
      <c r="BL9" s="41" t="s">
        <v>101</v>
      </c>
      <c r="BM9" s="42"/>
      <c r="BN9" s="42"/>
      <c r="BO9" s="42" t="s">
        <v>102</v>
      </c>
      <c r="BP9" s="42"/>
      <c r="BQ9" s="42"/>
      <c r="BR9" s="35" t="s">
        <v>6</v>
      </c>
      <c r="BS9" s="175" t="s">
        <v>103</v>
      </c>
      <c r="BT9" s="42" t="s">
        <v>104</v>
      </c>
      <c r="BU9" s="94" t="s">
        <v>17</v>
      </c>
      <c r="BV9" s="94" t="s">
        <v>105</v>
      </c>
      <c r="BW9" s="94"/>
      <c r="BX9" s="94" t="s">
        <v>18</v>
      </c>
      <c r="BY9" s="94" t="s">
        <v>19</v>
      </c>
    </row>
    <row r="10" spans="1:79" ht="15" customHeight="1" x14ac:dyDescent="0.25">
      <c r="A10" s="97" t="s">
        <v>107</v>
      </c>
      <c r="B10" s="63" t="s">
        <v>108</v>
      </c>
      <c r="C10" s="36"/>
      <c r="D10" s="45"/>
      <c r="E10" s="35"/>
      <c r="F10" s="39"/>
      <c r="G10" s="39"/>
      <c r="H10" s="36"/>
      <c r="I10" s="39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67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88"/>
      <c r="BH10" s="39">
        <v>41364</v>
      </c>
      <c r="BI10" s="41"/>
      <c r="BJ10" s="36"/>
      <c r="BK10" s="35"/>
      <c r="BL10" s="41"/>
      <c r="BM10" s="36"/>
      <c r="BN10" s="42"/>
      <c r="BO10" s="42"/>
      <c r="BP10" s="42"/>
      <c r="BQ10" s="42"/>
      <c r="BR10" s="35"/>
      <c r="BS10" s="42"/>
      <c r="BT10" s="36"/>
      <c r="BU10" s="88"/>
      <c r="BV10" s="88"/>
      <c r="BW10" s="88"/>
      <c r="BX10" s="35" t="s">
        <v>109</v>
      </c>
      <c r="BY10" s="35" t="s">
        <v>109</v>
      </c>
    </row>
    <row r="11" spans="1:79" s="57" customFormat="1" x14ac:dyDescent="0.25">
      <c r="A11" s="65"/>
      <c r="B11" s="37" t="s">
        <v>36</v>
      </c>
      <c r="C11" s="36"/>
      <c r="D11" s="45"/>
      <c r="E11" s="35"/>
      <c r="F11" s="39"/>
      <c r="G11" s="86"/>
      <c r="H11" s="36"/>
      <c r="I11" s="86"/>
      <c r="J11" s="45"/>
      <c r="K11" s="45"/>
      <c r="L11" s="36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197"/>
      <c r="Z11" s="45"/>
      <c r="AA11" s="45"/>
      <c r="AB11" s="45"/>
      <c r="AC11" s="45"/>
      <c r="AD11" s="45"/>
      <c r="AE11" s="45"/>
      <c r="AF11" s="45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88"/>
      <c r="BH11" s="34"/>
      <c r="BI11" s="41"/>
      <c r="BJ11" s="67"/>
      <c r="BK11" s="35"/>
      <c r="BL11" s="46"/>
      <c r="BM11" s="45"/>
      <c r="BN11" s="45"/>
      <c r="BO11" s="42"/>
      <c r="BP11" s="42"/>
      <c r="BQ11" s="36"/>
      <c r="BR11" s="35"/>
      <c r="BS11" s="45"/>
      <c r="BT11" s="45"/>
      <c r="BU11" s="88"/>
      <c r="BV11" s="88"/>
      <c r="BW11" s="88"/>
      <c r="BX11" s="35"/>
      <c r="BY11" s="35"/>
      <c r="CA11" s="57" t="str">
        <f>IF(BU11&gt;BV11,"Danger","")</f>
        <v/>
      </c>
    </row>
    <row r="12" spans="1:79" s="57" customFormat="1" x14ac:dyDescent="0.25">
      <c r="A12" s="65"/>
      <c r="B12" s="98" t="s">
        <v>110</v>
      </c>
      <c r="C12" s="36"/>
      <c r="D12" s="45"/>
      <c r="E12" s="35">
        <v>1249614</v>
      </c>
      <c r="F12" s="39">
        <v>40628</v>
      </c>
      <c r="G12" s="36"/>
      <c r="H12" s="36"/>
      <c r="I12" s="86"/>
      <c r="J12" s="45"/>
      <c r="K12" s="141">
        <v>1249614</v>
      </c>
      <c r="L12" s="105">
        <v>40628</v>
      </c>
      <c r="M12" s="36">
        <v>0</v>
      </c>
      <c r="N12" s="36"/>
      <c r="O12" s="36">
        <v>0</v>
      </c>
      <c r="P12" s="141">
        <f>K12+M12-O12</f>
        <v>1249614</v>
      </c>
      <c r="Q12" s="33">
        <v>5</v>
      </c>
      <c r="R12" s="33">
        <v>5</v>
      </c>
      <c r="S12" s="177">
        <f>Q12-R12</f>
        <v>0</v>
      </c>
      <c r="T12" s="19">
        <v>62481</v>
      </c>
      <c r="U12" s="19">
        <f>ROUND((P12*5%),0)</f>
        <v>62481</v>
      </c>
      <c r="V12" s="36">
        <f>T12-U12</f>
        <v>0</v>
      </c>
      <c r="W12" s="36">
        <v>0</v>
      </c>
      <c r="X12" s="141">
        <v>1187133</v>
      </c>
      <c r="Y12" s="34">
        <f>+AB7-AD7</f>
        <v>365</v>
      </c>
      <c r="Z12" s="19">
        <f>W12*K12*Y12/(365*100)</f>
        <v>0</v>
      </c>
      <c r="AA12" s="19">
        <v>0</v>
      </c>
      <c r="AB12" s="19">
        <f>Z12+X12+AA12</f>
        <v>1187133</v>
      </c>
      <c r="AC12" s="19">
        <f>0</f>
        <v>0</v>
      </c>
      <c r="AD12" s="19">
        <f>AB12-AC12</f>
        <v>1187133</v>
      </c>
      <c r="AE12" s="19">
        <f>P12-AD12</f>
        <v>62481</v>
      </c>
      <c r="AF12" s="19">
        <v>62481</v>
      </c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88">
        <v>119690</v>
      </c>
      <c r="BH12" s="34">
        <f>$BH$10-F6</f>
        <v>365</v>
      </c>
      <c r="BI12" s="41">
        <f>BH12</f>
        <v>365</v>
      </c>
      <c r="BJ12" s="67">
        <v>4.75</v>
      </c>
      <c r="BK12" s="35" t="e">
        <f>ROUND(BJ12*BI12/(365*100)*#REF!,0)</f>
        <v>#REF!</v>
      </c>
      <c r="BL12" s="46"/>
      <c r="BM12" s="45"/>
      <c r="BN12" s="45"/>
      <c r="BO12" s="42"/>
      <c r="BP12" s="42"/>
      <c r="BQ12" s="36"/>
      <c r="BR12" s="35" t="e">
        <f>ROUND(BQ12+BN12+BK12,0)</f>
        <v>#REF!</v>
      </c>
      <c r="BS12" s="45"/>
      <c r="BT12" s="45"/>
      <c r="BU12" s="88" t="e">
        <f>BR12+BG12</f>
        <v>#REF!</v>
      </c>
      <c r="BV12" s="88" t="e">
        <f>ROUND(+#REF!*95%,0)</f>
        <v>#REF!</v>
      </c>
      <c r="BW12" s="88" t="e">
        <f>+BV12-BU12</f>
        <v>#REF!</v>
      </c>
      <c r="BX12" s="35" t="e">
        <f>#REF!-BU12</f>
        <v>#REF!</v>
      </c>
      <c r="BY12" s="35">
        <v>1129924</v>
      </c>
      <c r="BZ12" s="186">
        <f>+AE12-U12</f>
        <v>0</v>
      </c>
    </row>
    <row r="13" spans="1:79" s="57" customFormat="1" x14ac:dyDescent="0.25">
      <c r="A13" s="65"/>
      <c r="B13" s="98"/>
      <c r="C13" s="36"/>
      <c r="D13" s="45"/>
      <c r="E13" s="35"/>
      <c r="F13" s="39"/>
      <c r="G13" s="36"/>
      <c r="H13" s="36"/>
      <c r="I13" s="86"/>
      <c r="J13" s="45"/>
      <c r="K13" s="45"/>
      <c r="L13" s="36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197"/>
      <c r="Z13" s="45"/>
      <c r="AA13" s="45"/>
      <c r="AB13" s="45"/>
      <c r="AC13" s="45"/>
      <c r="AD13" s="45"/>
      <c r="AE13" s="45"/>
      <c r="AF13" s="45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88"/>
      <c r="BH13" s="34"/>
      <c r="BI13" s="41"/>
      <c r="BJ13" s="67"/>
      <c r="BK13" s="35"/>
      <c r="BL13" s="46"/>
      <c r="BM13" s="45"/>
      <c r="BN13" s="45"/>
      <c r="BO13" s="42"/>
      <c r="BP13" s="42"/>
      <c r="BQ13" s="36"/>
      <c r="BR13" s="35"/>
      <c r="BS13" s="45"/>
      <c r="BT13" s="45"/>
      <c r="BU13" s="88"/>
      <c r="BV13" s="88"/>
      <c r="BW13" s="88"/>
      <c r="BX13" s="35"/>
      <c r="BY13" s="35"/>
      <c r="CA13" s="57" t="str">
        <f>IF(BU13&gt;BV13,"Danger","")</f>
        <v/>
      </c>
    </row>
    <row r="14" spans="1:79" ht="15" customHeight="1" x14ac:dyDescent="0.25">
      <c r="A14" s="65"/>
      <c r="B14" s="75" t="s">
        <v>111</v>
      </c>
      <c r="C14" s="26"/>
      <c r="D14" s="77"/>
      <c r="E14" s="90">
        <f>SUM(E9:E13)</f>
        <v>1249614</v>
      </c>
      <c r="F14" s="77"/>
      <c r="G14" s="90">
        <f>SUM(G9:G13)</f>
        <v>0</v>
      </c>
      <c r="H14" s="90">
        <f>SUM(H9:H13)</f>
        <v>0</v>
      </c>
      <c r="I14" s="17"/>
      <c r="J14" s="90">
        <f>SUM(J9:J13)</f>
        <v>0</v>
      </c>
      <c r="K14" s="76">
        <f>SUM(K12)</f>
        <v>1249614</v>
      </c>
      <c r="L14" s="90"/>
      <c r="M14" s="76">
        <f>SUM(M12)</f>
        <v>0</v>
      </c>
      <c r="N14" s="90"/>
      <c r="O14" s="76">
        <f>SUM(O12)</f>
        <v>0</v>
      </c>
      <c r="P14" s="76">
        <f>SUM(P12)</f>
        <v>1249614</v>
      </c>
      <c r="Q14" s="90"/>
      <c r="R14" s="90"/>
      <c r="S14" s="90"/>
      <c r="T14" s="76">
        <f>SUM(T12)</f>
        <v>62481</v>
      </c>
      <c r="U14" s="76">
        <f>SUM(U12)</f>
        <v>62481</v>
      </c>
      <c r="V14" s="76">
        <f>SUM(V12)</f>
        <v>0</v>
      </c>
      <c r="W14" s="90"/>
      <c r="X14" s="150">
        <f>SUM(X12)</f>
        <v>1187133</v>
      </c>
      <c r="Y14" s="198"/>
      <c r="Z14" s="76">
        <f>SUM(Z12)</f>
        <v>0</v>
      </c>
      <c r="AA14" s="90"/>
      <c r="AB14" s="76">
        <f>SUM(AB12)</f>
        <v>1187133</v>
      </c>
      <c r="AC14" s="90"/>
      <c r="AD14" s="76">
        <f>SUM(AD12)</f>
        <v>1187133</v>
      </c>
      <c r="AE14" s="76">
        <f>SUM(AE12)</f>
        <v>62481</v>
      </c>
      <c r="AF14" s="76">
        <f>SUM(AF12)</f>
        <v>62481</v>
      </c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7">
        <f>SUM(BG9:BG13)</f>
        <v>119690</v>
      </c>
      <c r="BH14" s="41"/>
      <c r="BI14" s="41"/>
      <c r="BJ14" s="36"/>
      <c r="BK14" s="47" t="e">
        <f>SUM(BK9:BK13)</f>
        <v>#REF!</v>
      </c>
      <c r="BL14" s="41"/>
      <c r="BM14" s="36"/>
      <c r="BN14" s="47">
        <f>SUM(BN9:BN13)</f>
        <v>0</v>
      </c>
      <c r="BO14" s="41"/>
      <c r="BP14" s="36"/>
      <c r="BQ14" s="47">
        <f t="shared" ref="BQ14:BV14" si="0">SUM(BQ9:BQ13)</f>
        <v>0</v>
      </c>
      <c r="BR14" s="47" t="e">
        <f t="shared" si="0"/>
        <v>#REF!</v>
      </c>
      <c r="BS14" s="47">
        <f t="shared" si="0"/>
        <v>0</v>
      </c>
      <c r="BT14" s="47">
        <f t="shared" si="0"/>
        <v>0</v>
      </c>
      <c r="BU14" s="47" t="e">
        <f t="shared" si="0"/>
        <v>#REF!</v>
      </c>
      <c r="BV14" s="47" t="e">
        <f t="shared" si="0"/>
        <v>#REF!</v>
      </c>
      <c r="BW14" s="87"/>
      <c r="BX14" s="47" t="e">
        <f>SUM(BX9:BX13)</f>
        <v>#REF!</v>
      </c>
      <c r="BY14" s="47">
        <f>SUM(BY9:BY13)</f>
        <v>1129924</v>
      </c>
    </row>
    <row r="16" spans="1:79" x14ac:dyDescent="0.25">
      <c r="H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199"/>
      <c r="Z16" s="54"/>
      <c r="AA16" s="54"/>
      <c r="AB16" s="54"/>
      <c r="AC16" s="54"/>
      <c r="AD16" s="54"/>
      <c r="AE16" s="54"/>
      <c r="AF16" s="54"/>
      <c r="BM16" s="54"/>
      <c r="BN16" s="54"/>
      <c r="BS16" s="54"/>
    </row>
    <row r="17" spans="2:72" x14ac:dyDescent="0.25">
      <c r="H17" s="54"/>
      <c r="BH17" s="54"/>
      <c r="BN17" s="54"/>
      <c r="BT17" s="54"/>
    </row>
    <row r="18" spans="2:72" x14ac:dyDescent="0.25">
      <c r="B18" s="57"/>
      <c r="BH18" s="54"/>
    </row>
    <row r="19" spans="2:72" x14ac:dyDescent="0.25">
      <c r="B19" s="3"/>
    </row>
    <row r="20" spans="2:72" x14ac:dyDescent="0.25">
      <c r="H20" s="84"/>
    </row>
    <row r="21" spans="2:72" x14ac:dyDescent="0.25">
      <c r="B21" s="99" t="s">
        <v>112</v>
      </c>
    </row>
  </sheetData>
  <conditionalFormatting sqref="BR10 BY11:BY13">
    <cfRule type="cellIs" dxfId="6" priority="1" stopIfTrue="1" operator="lessThan">
      <formula>0</formula>
    </cfRule>
  </conditionalFormatting>
  <printOptions horizontalCentered="1"/>
  <pageMargins left="0.38" right="0.5" top="0.75" bottom="0.5" header="0.25" footer="0.5"/>
  <pageSetup paperSize="9" scale="67" orientation="landscape" r:id="rId1"/>
  <headerFooter alignWithMargins="0">
    <oddHeader xml:space="preserve">&amp;LDepreciation on Machinery
&amp;C Century NF Castings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6"/>
  <sheetViews>
    <sheetView zoomScale="80" zoomScaleNormal="80" workbookViewId="0">
      <pane xSplit="2" ySplit="8" topLeftCell="R16" activePane="bottomRight" state="frozen"/>
      <selection pane="topRight" activeCell="C1" sqref="C1"/>
      <selection pane="bottomLeft" activeCell="A6" sqref="A6"/>
      <selection pane="bottomRight" activeCell="Z40" sqref="Z40"/>
    </sheetView>
  </sheetViews>
  <sheetFormatPr defaultRowHeight="13.2" x14ac:dyDescent="0.25"/>
  <cols>
    <col min="1" max="1" width="5.88671875" style="227" customWidth="1"/>
    <col min="2" max="2" width="30.5546875" style="227" customWidth="1"/>
    <col min="3" max="3" width="15.33203125" style="228" customWidth="1"/>
    <col min="4" max="4" width="12.33203125" style="225" bestFit="1" customWidth="1"/>
    <col min="5" max="5" width="11.88671875" style="275" customWidth="1"/>
    <col min="6" max="6" width="11.33203125" style="226" customWidth="1"/>
    <col min="7" max="7" width="9.5546875" style="226" customWidth="1"/>
    <col min="8" max="8" width="10.109375" style="226" customWidth="1"/>
    <col min="9" max="9" width="12.44140625" style="226" customWidth="1"/>
    <col min="10" max="10" width="12.88671875" style="226" customWidth="1"/>
    <col min="11" max="11" width="12.109375" style="226" customWidth="1"/>
    <col min="12" max="12" width="11.33203125" style="226" customWidth="1"/>
    <col min="13" max="13" width="12.109375" style="226" customWidth="1"/>
    <col min="14" max="14" width="11.33203125" style="226" customWidth="1"/>
    <col min="15" max="15" width="12.5546875" style="226" customWidth="1"/>
    <col min="16" max="16" width="12.109375" style="226" customWidth="1"/>
    <col min="17" max="17" width="13.6640625" style="226" customWidth="1"/>
    <col min="18" max="18" width="12" style="226" customWidth="1"/>
    <col min="19" max="19" width="13.109375" style="226" customWidth="1"/>
    <col min="20" max="20" width="12.109375" style="226" hidden="1" customWidth="1"/>
    <col min="21" max="21" width="15.5546875" style="226" customWidth="1"/>
    <col min="22" max="22" width="13" style="226" customWidth="1"/>
    <col min="23" max="23" width="11.44140625" style="226" customWidth="1"/>
    <col min="24" max="24" width="12.5546875" style="226" customWidth="1"/>
    <col min="25" max="25" width="13.5546875" style="226" customWidth="1"/>
    <col min="26" max="26" width="12.5546875" style="227" customWidth="1"/>
    <col min="27" max="184" width="9.109375" style="227"/>
    <col min="185" max="185" width="5.88671875" style="227" customWidth="1"/>
    <col min="186" max="186" width="40.33203125" style="227" customWidth="1"/>
    <col min="187" max="193" width="9.109375" style="227" customWidth="1"/>
    <col min="194" max="194" width="14.33203125" style="227" customWidth="1"/>
    <col min="195" max="195" width="14.88671875" style="227" customWidth="1"/>
    <col min="196" max="196" width="14.6640625" style="227" customWidth="1"/>
    <col min="197" max="197" width="13.44140625" style="227" customWidth="1"/>
    <col min="198" max="198" width="14.5546875" style="227" customWidth="1"/>
    <col min="199" max="199" width="13.5546875" style="227" customWidth="1"/>
    <col min="200" max="200" width="12.88671875" style="227" customWidth="1"/>
    <col min="201" max="201" width="12.109375" style="227" customWidth="1"/>
    <col min="202" max="202" width="11.33203125" style="227" customWidth="1"/>
    <col min="203" max="203" width="13.33203125" style="227" customWidth="1"/>
    <col min="204" max="204" width="11.33203125" style="227" customWidth="1"/>
    <col min="205" max="205" width="12.5546875" style="227" customWidth="1"/>
    <col min="206" max="209" width="12.109375" style="227" customWidth="1"/>
    <col min="210" max="213" width="11.33203125" style="227" customWidth="1"/>
    <col min="214" max="214" width="12.5546875" style="227" customWidth="1"/>
    <col min="215" max="215" width="14.88671875" style="227" customWidth="1"/>
    <col min="216" max="258" width="9.109375" style="227" customWidth="1"/>
    <col min="259" max="259" width="13.88671875" style="227" customWidth="1"/>
    <col min="260" max="261" width="9.109375" style="227" customWidth="1"/>
    <col min="262" max="262" width="11.88671875" style="227" bestFit="1" customWidth="1"/>
    <col min="263" max="440" width="9.109375" style="227"/>
    <col min="441" max="441" width="5.88671875" style="227" customWidth="1"/>
    <col min="442" max="442" width="40.33203125" style="227" customWidth="1"/>
    <col min="443" max="449" width="9.109375" style="227" customWidth="1"/>
    <col min="450" max="450" width="14.33203125" style="227" customWidth="1"/>
    <col min="451" max="451" width="14.88671875" style="227" customWidth="1"/>
    <col min="452" max="452" width="14.6640625" style="227" customWidth="1"/>
    <col min="453" max="453" width="13.44140625" style="227" customWidth="1"/>
    <col min="454" max="454" width="14.5546875" style="227" customWidth="1"/>
    <col min="455" max="455" width="13.5546875" style="227" customWidth="1"/>
    <col min="456" max="456" width="12.88671875" style="227" customWidth="1"/>
    <col min="457" max="457" width="12.109375" style="227" customWidth="1"/>
    <col min="458" max="458" width="11.33203125" style="227" customWidth="1"/>
    <col min="459" max="459" width="13.33203125" style="227" customWidth="1"/>
    <col min="460" max="460" width="11.33203125" style="227" customWidth="1"/>
    <col min="461" max="461" width="12.5546875" style="227" customWidth="1"/>
    <col min="462" max="465" width="12.109375" style="227" customWidth="1"/>
    <col min="466" max="469" width="11.33203125" style="227" customWidth="1"/>
    <col min="470" max="470" width="12.5546875" style="227" customWidth="1"/>
    <col min="471" max="471" width="14.88671875" style="227" customWidth="1"/>
    <col min="472" max="514" width="9.109375" style="227" customWidth="1"/>
    <col min="515" max="515" width="13.88671875" style="227" customWidth="1"/>
    <col min="516" max="517" width="9.109375" style="227" customWidth="1"/>
    <col min="518" max="518" width="11.88671875" style="227" bestFit="1" customWidth="1"/>
    <col min="519" max="696" width="9.109375" style="227"/>
    <col min="697" max="697" width="5.88671875" style="227" customWidth="1"/>
    <col min="698" max="698" width="40.33203125" style="227" customWidth="1"/>
    <col min="699" max="705" width="9.109375" style="227" customWidth="1"/>
    <col min="706" max="706" width="14.33203125" style="227" customWidth="1"/>
    <col min="707" max="707" width="14.88671875" style="227" customWidth="1"/>
    <col min="708" max="708" width="14.6640625" style="227" customWidth="1"/>
    <col min="709" max="709" width="13.44140625" style="227" customWidth="1"/>
    <col min="710" max="710" width="14.5546875" style="227" customWidth="1"/>
    <col min="711" max="711" width="13.5546875" style="227" customWidth="1"/>
    <col min="712" max="712" width="12.88671875" style="227" customWidth="1"/>
    <col min="713" max="713" width="12.109375" style="227" customWidth="1"/>
    <col min="714" max="714" width="11.33203125" style="227" customWidth="1"/>
    <col min="715" max="715" width="13.33203125" style="227" customWidth="1"/>
    <col min="716" max="716" width="11.33203125" style="227" customWidth="1"/>
    <col min="717" max="717" width="12.5546875" style="227" customWidth="1"/>
    <col min="718" max="721" width="12.109375" style="227" customWidth="1"/>
    <col min="722" max="725" width="11.33203125" style="227" customWidth="1"/>
    <col min="726" max="726" width="12.5546875" style="227" customWidth="1"/>
    <col min="727" max="727" width="14.88671875" style="227" customWidth="1"/>
    <col min="728" max="770" width="9.109375" style="227" customWidth="1"/>
    <col min="771" max="771" width="13.88671875" style="227" customWidth="1"/>
    <col min="772" max="773" width="9.109375" style="227" customWidth="1"/>
    <col min="774" max="774" width="11.88671875" style="227" bestFit="1" customWidth="1"/>
    <col min="775" max="952" width="9.109375" style="227"/>
    <col min="953" max="953" width="5.88671875" style="227" customWidth="1"/>
    <col min="954" max="954" width="40.33203125" style="227" customWidth="1"/>
    <col min="955" max="961" width="9.109375" style="227" customWidth="1"/>
    <col min="962" max="962" width="14.33203125" style="227" customWidth="1"/>
    <col min="963" max="963" width="14.88671875" style="227" customWidth="1"/>
    <col min="964" max="964" width="14.6640625" style="227" customWidth="1"/>
    <col min="965" max="965" width="13.44140625" style="227" customWidth="1"/>
    <col min="966" max="966" width="14.5546875" style="227" customWidth="1"/>
    <col min="967" max="967" width="13.5546875" style="227" customWidth="1"/>
    <col min="968" max="968" width="12.88671875" style="227" customWidth="1"/>
    <col min="969" max="969" width="12.109375" style="227" customWidth="1"/>
    <col min="970" max="970" width="11.33203125" style="227" customWidth="1"/>
    <col min="971" max="971" width="13.33203125" style="227" customWidth="1"/>
    <col min="972" max="972" width="11.33203125" style="227" customWidth="1"/>
    <col min="973" max="973" width="12.5546875" style="227" customWidth="1"/>
    <col min="974" max="977" width="12.109375" style="227" customWidth="1"/>
    <col min="978" max="981" width="11.33203125" style="227" customWidth="1"/>
    <col min="982" max="982" width="12.5546875" style="227" customWidth="1"/>
    <col min="983" max="983" width="14.88671875" style="227" customWidth="1"/>
    <col min="984" max="1026" width="9.109375" style="227" customWidth="1"/>
    <col min="1027" max="1027" width="13.88671875" style="227" customWidth="1"/>
    <col min="1028" max="1029" width="9.109375" style="227" customWidth="1"/>
    <col min="1030" max="1030" width="11.88671875" style="227" bestFit="1" customWidth="1"/>
    <col min="1031" max="1208" width="9.109375" style="227"/>
    <col min="1209" max="1209" width="5.88671875" style="227" customWidth="1"/>
    <col min="1210" max="1210" width="40.33203125" style="227" customWidth="1"/>
    <col min="1211" max="1217" width="9.109375" style="227" customWidth="1"/>
    <col min="1218" max="1218" width="14.33203125" style="227" customWidth="1"/>
    <col min="1219" max="1219" width="14.88671875" style="227" customWidth="1"/>
    <col min="1220" max="1220" width="14.6640625" style="227" customWidth="1"/>
    <col min="1221" max="1221" width="13.44140625" style="227" customWidth="1"/>
    <col min="1222" max="1222" width="14.5546875" style="227" customWidth="1"/>
    <col min="1223" max="1223" width="13.5546875" style="227" customWidth="1"/>
    <col min="1224" max="1224" width="12.88671875" style="227" customWidth="1"/>
    <col min="1225" max="1225" width="12.109375" style="227" customWidth="1"/>
    <col min="1226" max="1226" width="11.33203125" style="227" customWidth="1"/>
    <col min="1227" max="1227" width="13.33203125" style="227" customWidth="1"/>
    <col min="1228" max="1228" width="11.33203125" style="227" customWidth="1"/>
    <col min="1229" max="1229" width="12.5546875" style="227" customWidth="1"/>
    <col min="1230" max="1233" width="12.109375" style="227" customWidth="1"/>
    <col min="1234" max="1237" width="11.33203125" style="227" customWidth="1"/>
    <col min="1238" max="1238" width="12.5546875" style="227" customWidth="1"/>
    <col min="1239" max="1239" width="14.88671875" style="227" customWidth="1"/>
    <col min="1240" max="1282" width="9.109375" style="227" customWidth="1"/>
    <col min="1283" max="1283" width="13.88671875" style="227" customWidth="1"/>
    <col min="1284" max="1285" width="9.109375" style="227" customWidth="1"/>
    <col min="1286" max="1286" width="11.88671875" style="227" bestFit="1" customWidth="1"/>
    <col min="1287" max="1464" width="9.109375" style="227"/>
    <col min="1465" max="1465" width="5.88671875" style="227" customWidth="1"/>
    <col min="1466" max="1466" width="40.33203125" style="227" customWidth="1"/>
    <col min="1467" max="1473" width="9.109375" style="227" customWidth="1"/>
    <col min="1474" max="1474" width="14.33203125" style="227" customWidth="1"/>
    <col min="1475" max="1475" width="14.88671875" style="227" customWidth="1"/>
    <col min="1476" max="1476" width="14.6640625" style="227" customWidth="1"/>
    <col min="1477" max="1477" width="13.44140625" style="227" customWidth="1"/>
    <col min="1478" max="1478" width="14.5546875" style="227" customWidth="1"/>
    <col min="1479" max="1479" width="13.5546875" style="227" customWidth="1"/>
    <col min="1480" max="1480" width="12.88671875" style="227" customWidth="1"/>
    <col min="1481" max="1481" width="12.109375" style="227" customWidth="1"/>
    <col min="1482" max="1482" width="11.33203125" style="227" customWidth="1"/>
    <col min="1483" max="1483" width="13.33203125" style="227" customWidth="1"/>
    <col min="1484" max="1484" width="11.33203125" style="227" customWidth="1"/>
    <col min="1485" max="1485" width="12.5546875" style="227" customWidth="1"/>
    <col min="1486" max="1489" width="12.109375" style="227" customWidth="1"/>
    <col min="1490" max="1493" width="11.33203125" style="227" customWidth="1"/>
    <col min="1494" max="1494" width="12.5546875" style="227" customWidth="1"/>
    <col min="1495" max="1495" width="14.88671875" style="227" customWidth="1"/>
    <col min="1496" max="1538" width="9.109375" style="227" customWidth="1"/>
    <col min="1539" max="1539" width="13.88671875" style="227" customWidth="1"/>
    <col min="1540" max="1541" width="9.109375" style="227" customWidth="1"/>
    <col min="1542" max="1542" width="11.88671875" style="227" bestFit="1" customWidth="1"/>
    <col min="1543" max="1720" width="9.109375" style="227"/>
    <col min="1721" max="1721" width="5.88671875" style="227" customWidth="1"/>
    <col min="1722" max="1722" width="40.33203125" style="227" customWidth="1"/>
    <col min="1723" max="1729" width="9.109375" style="227" customWidth="1"/>
    <col min="1730" max="1730" width="14.33203125" style="227" customWidth="1"/>
    <col min="1731" max="1731" width="14.88671875" style="227" customWidth="1"/>
    <col min="1732" max="1732" width="14.6640625" style="227" customWidth="1"/>
    <col min="1733" max="1733" width="13.44140625" style="227" customWidth="1"/>
    <col min="1734" max="1734" width="14.5546875" style="227" customWidth="1"/>
    <col min="1735" max="1735" width="13.5546875" style="227" customWidth="1"/>
    <col min="1736" max="1736" width="12.88671875" style="227" customWidth="1"/>
    <col min="1737" max="1737" width="12.109375" style="227" customWidth="1"/>
    <col min="1738" max="1738" width="11.33203125" style="227" customWidth="1"/>
    <col min="1739" max="1739" width="13.33203125" style="227" customWidth="1"/>
    <col min="1740" max="1740" width="11.33203125" style="227" customWidth="1"/>
    <col min="1741" max="1741" width="12.5546875" style="227" customWidth="1"/>
    <col min="1742" max="1745" width="12.109375" style="227" customWidth="1"/>
    <col min="1746" max="1749" width="11.33203125" style="227" customWidth="1"/>
    <col min="1750" max="1750" width="12.5546875" style="227" customWidth="1"/>
    <col min="1751" max="1751" width="14.88671875" style="227" customWidth="1"/>
    <col min="1752" max="1794" width="9.109375" style="227" customWidth="1"/>
    <col min="1795" max="1795" width="13.88671875" style="227" customWidth="1"/>
    <col min="1796" max="1797" width="9.109375" style="227" customWidth="1"/>
    <col min="1798" max="1798" width="11.88671875" style="227" bestFit="1" customWidth="1"/>
    <col min="1799" max="1976" width="9.109375" style="227"/>
    <col min="1977" max="1977" width="5.88671875" style="227" customWidth="1"/>
    <col min="1978" max="1978" width="40.33203125" style="227" customWidth="1"/>
    <col min="1979" max="1985" width="9.109375" style="227" customWidth="1"/>
    <col min="1986" max="1986" width="14.33203125" style="227" customWidth="1"/>
    <col min="1987" max="1987" width="14.88671875" style="227" customWidth="1"/>
    <col min="1988" max="1988" width="14.6640625" style="227" customWidth="1"/>
    <col min="1989" max="1989" width="13.44140625" style="227" customWidth="1"/>
    <col min="1990" max="1990" width="14.5546875" style="227" customWidth="1"/>
    <col min="1991" max="1991" width="13.5546875" style="227" customWidth="1"/>
    <col min="1992" max="1992" width="12.88671875" style="227" customWidth="1"/>
    <col min="1993" max="1993" width="12.109375" style="227" customWidth="1"/>
    <col min="1994" max="1994" width="11.33203125" style="227" customWidth="1"/>
    <col min="1995" max="1995" width="13.33203125" style="227" customWidth="1"/>
    <col min="1996" max="1996" width="11.33203125" style="227" customWidth="1"/>
    <col min="1997" max="1997" width="12.5546875" style="227" customWidth="1"/>
    <col min="1998" max="2001" width="12.109375" style="227" customWidth="1"/>
    <col min="2002" max="2005" width="11.33203125" style="227" customWidth="1"/>
    <col min="2006" max="2006" width="12.5546875" style="227" customWidth="1"/>
    <col min="2007" max="2007" width="14.88671875" style="227" customWidth="1"/>
    <col min="2008" max="2050" width="9.109375" style="227" customWidth="1"/>
    <col min="2051" max="2051" width="13.88671875" style="227" customWidth="1"/>
    <col min="2052" max="2053" width="9.109375" style="227" customWidth="1"/>
    <col min="2054" max="2054" width="11.88671875" style="227" bestFit="1" customWidth="1"/>
    <col min="2055" max="2232" width="9.109375" style="227"/>
    <col min="2233" max="2233" width="5.88671875" style="227" customWidth="1"/>
    <col min="2234" max="2234" width="40.33203125" style="227" customWidth="1"/>
    <col min="2235" max="2241" width="9.109375" style="227" customWidth="1"/>
    <col min="2242" max="2242" width="14.33203125" style="227" customWidth="1"/>
    <col min="2243" max="2243" width="14.88671875" style="227" customWidth="1"/>
    <col min="2244" max="2244" width="14.6640625" style="227" customWidth="1"/>
    <col min="2245" max="2245" width="13.44140625" style="227" customWidth="1"/>
    <col min="2246" max="2246" width="14.5546875" style="227" customWidth="1"/>
    <col min="2247" max="2247" width="13.5546875" style="227" customWidth="1"/>
    <col min="2248" max="2248" width="12.88671875" style="227" customWidth="1"/>
    <col min="2249" max="2249" width="12.109375" style="227" customWidth="1"/>
    <col min="2250" max="2250" width="11.33203125" style="227" customWidth="1"/>
    <col min="2251" max="2251" width="13.33203125" style="227" customWidth="1"/>
    <col min="2252" max="2252" width="11.33203125" style="227" customWidth="1"/>
    <col min="2253" max="2253" width="12.5546875" style="227" customWidth="1"/>
    <col min="2254" max="2257" width="12.109375" style="227" customWidth="1"/>
    <col min="2258" max="2261" width="11.33203125" style="227" customWidth="1"/>
    <col min="2262" max="2262" width="12.5546875" style="227" customWidth="1"/>
    <col min="2263" max="2263" width="14.88671875" style="227" customWidth="1"/>
    <col min="2264" max="2306" width="9.109375" style="227" customWidth="1"/>
    <col min="2307" max="2307" width="13.88671875" style="227" customWidth="1"/>
    <col min="2308" max="2309" width="9.109375" style="227" customWidth="1"/>
    <col min="2310" max="2310" width="11.88671875" style="227" bestFit="1" customWidth="1"/>
    <col min="2311" max="2488" width="9.109375" style="227"/>
    <col min="2489" max="2489" width="5.88671875" style="227" customWidth="1"/>
    <col min="2490" max="2490" width="40.33203125" style="227" customWidth="1"/>
    <col min="2491" max="2497" width="9.109375" style="227" customWidth="1"/>
    <col min="2498" max="2498" width="14.33203125" style="227" customWidth="1"/>
    <col min="2499" max="2499" width="14.88671875" style="227" customWidth="1"/>
    <col min="2500" max="2500" width="14.6640625" style="227" customWidth="1"/>
    <col min="2501" max="2501" width="13.44140625" style="227" customWidth="1"/>
    <col min="2502" max="2502" width="14.5546875" style="227" customWidth="1"/>
    <col min="2503" max="2503" width="13.5546875" style="227" customWidth="1"/>
    <col min="2504" max="2504" width="12.88671875" style="227" customWidth="1"/>
    <col min="2505" max="2505" width="12.109375" style="227" customWidth="1"/>
    <col min="2506" max="2506" width="11.33203125" style="227" customWidth="1"/>
    <col min="2507" max="2507" width="13.33203125" style="227" customWidth="1"/>
    <col min="2508" max="2508" width="11.33203125" style="227" customWidth="1"/>
    <col min="2509" max="2509" width="12.5546875" style="227" customWidth="1"/>
    <col min="2510" max="2513" width="12.109375" style="227" customWidth="1"/>
    <col min="2514" max="2517" width="11.33203125" style="227" customWidth="1"/>
    <col min="2518" max="2518" width="12.5546875" style="227" customWidth="1"/>
    <col min="2519" max="2519" width="14.88671875" style="227" customWidth="1"/>
    <col min="2520" max="2562" width="9.109375" style="227" customWidth="1"/>
    <col min="2563" max="2563" width="13.88671875" style="227" customWidth="1"/>
    <col min="2564" max="2565" width="9.109375" style="227" customWidth="1"/>
    <col min="2566" max="2566" width="11.88671875" style="227" bestFit="1" customWidth="1"/>
    <col min="2567" max="2744" width="9.109375" style="227"/>
    <col min="2745" max="2745" width="5.88671875" style="227" customWidth="1"/>
    <col min="2746" max="2746" width="40.33203125" style="227" customWidth="1"/>
    <col min="2747" max="2753" width="9.109375" style="227" customWidth="1"/>
    <col min="2754" max="2754" width="14.33203125" style="227" customWidth="1"/>
    <col min="2755" max="2755" width="14.88671875" style="227" customWidth="1"/>
    <col min="2756" max="2756" width="14.6640625" style="227" customWidth="1"/>
    <col min="2757" max="2757" width="13.44140625" style="227" customWidth="1"/>
    <col min="2758" max="2758" width="14.5546875" style="227" customWidth="1"/>
    <col min="2759" max="2759" width="13.5546875" style="227" customWidth="1"/>
    <col min="2760" max="2760" width="12.88671875" style="227" customWidth="1"/>
    <col min="2761" max="2761" width="12.109375" style="227" customWidth="1"/>
    <col min="2762" max="2762" width="11.33203125" style="227" customWidth="1"/>
    <col min="2763" max="2763" width="13.33203125" style="227" customWidth="1"/>
    <col min="2764" max="2764" width="11.33203125" style="227" customWidth="1"/>
    <col min="2765" max="2765" width="12.5546875" style="227" customWidth="1"/>
    <col min="2766" max="2769" width="12.109375" style="227" customWidth="1"/>
    <col min="2770" max="2773" width="11.33203125" style="227" customWidth="1"/>
    <col min="2774" max="2774" width="12.5546875" style="227" customWidth="1"/>
    <col min="2775" max="2775" width="14.88671875" style="227" customWidth="1"/>
    <col min="2776" max="2818" width="9.109375" style="227" customWidth="1"/>
    <col min="2819" max="2819" width="13.88671875" style="227" customWidth="1"/>
    <col min="2820" max="2821" width="9.109375" style="227" customWidth="1"/>
    <col min="2822" max="2822" width="11.88671875" style="227" bestFit="1" customWidth="1"/>
    <col min="2823" max="3000" width="9.109375" style="227"/>
    <col min="3001" max="3001" width="5.88671875" style="227" customWidth="1"/>
    <col min="3002" max="3002" width="40.33203125" style="227" customWidth="1"/>
    <col min="3003" max="3009" width="9.109375" style="227" customWidth="1"/>
    <col min="3010" max="3010" width="14.33203125" style="227" customWidth="1"/>
    <col min="3011" max="3011" width="14.88671875" style="227" customWidth="1"/>
    <col min="3012" max="3012" width="14.6640625" style="227" customWidth="1"/>
    <col min="3013" max="3013" width="13.44140625" style="227" customWidth="1"/>
    <col min="3014" max="3014" width="14.5546875" style="227" customWidth="1"/>
    <col min="3015" max="3015" width="13.5546875" style="227" customWidth="1"/>
    <col min="3016" max="3016" width="12.88671875" style="227" customWidth="1"/>
    <col min="3017" max="3017" width="12.109375" style="227" customWidth="1"/>
    <col min="3018" max="3018" width="11.33203125" style="227" customWidth="1"/>
    <col min="3019" max="3019" width="13.33203125" style="227" customWidth="1"/>
    <col min="3020" max="3020" width="11.33203125" style="227" customWidth="1"/>
    <col min="3021" max="3021" width="12.5546875" style="227" customWidth="1"/>
    <col min="3022" max="3025" width="12.109375" style="227" customWidth="1"/>
    <col min="3026" max="3029" width="11.33203125" style="227" customWidth="1"/>
    <col min="3030" max="3030" width="12.5546875" style="227" customWidth="1"/>
    <col min="3031" max="3031" width="14.88671875" style="227" customWidth="1"/>
    <col min="3032" max="3074" width="9.109375" style="227" customWidth="1"/>
    <col min="3075" max="3075" width="13.88671875" style="227" customWidth="1"/>
    <col min="3076" max="3077" width="9.109375" style="227" customWidth="1"/>
    <col min="3078" max="3078" width="11.88671875" style="227" bestFit="1" customWidth="1"/>
    <col min="3079" max="3256" width="9.109375" style="227"/>
    <col min="3257" max="3257" width="5.88671875" style="227" customWidth="1"/>
    <col min="3258" max="3258" width="40.33203125" style="227" customWidth="1"/>
    <col min="3259" max="3265" width="9.109375" style="227" customWidth="1"/>
    <col min="3266" max="3266" width="14.33203125" style="227" customWidth="1"/>
    <col min="3267" max="3267" width="14.88671875" style="227" customWidth="1"/>
    <col min="3268" max="3268" width="14.6640625" style="227" customWidth="1"/>
    <col min="3269" max="3269" width="13.44140625" style="227" customWidth="1"/>
    <col min="3270" max="3270" width="14.5546875" style="227" customWidth="1"/>
    <col min="3271" max="3271" width="13.5546875" style="227" customWidth="1"/>
    <col min="3272" max="3272" width="12.88671875" style="227" customWidth="1"/>
    <col min="3273" max="3273" width="12.109375" style="227" customWidth="1"/>
    <col min="3274" max="3274" width="11.33203125" style="227" customWidth="1"/>
    <col min="3275" max="3275" width="13.33203125" style="227" customWidth="1"/>
    <col min="3276" max="3276" width="11.33203125" style="227" customWidth="1"/>
    <col min="3277" max="3277" width="12.5546875" style="227" customWidth="1"/>
    <col min="3278" max="3281" width="12.109375" style="227" customWidth="1"/>
    <col min="3282" max="3285" width="11.33203125" style="227" customWidth="1"/>
    <col min="3286" max="3286" width="12.5546875" style="227" customWidth="1"/>
    <col min="3287" max="3287" width="14.88671875" style="227" customWidth="1"/>
    <col min="3288" max="3330" width="9.109375" style="227" customWidth="1"/>
    <col min="3331" max="3331" width="13.88671875" style="227" customWidth="1"/>
    <col min="3332" max="3333" width="9.109375" style="227" customWidth="1"/>
    <col min="3334" max="3334" width="11.88671875" style="227" bestFit="1" customWidth="1"/>
    <col min="3335" max="3512" width="9.109375" style="227"/>
    <col min="3513" max="3513" width="5.88671875" style="227" customWidth="1"/>
    <col min="3514" max="3514" width="40.33203125" style="227" customWidth="1"/>
    <col min="3515" max="3521" width="9.109375" style="227" customWidth="1"/>
    <col min="3522" max="3522" width="14.33203125" style="227" customWidth="1"/>
    <col min="3523" max="3523" width="14.88671875" style="227" customWidth="1"/>
    <col min="3524" max="3524" width="14.6640625" style="227" customWidth="1"/>
    <col min="3525" max="3525" width="13.44140625" style="227" customWidth="1"/>
    <col min="3526" max="3526" width="14.5546875" style="227" customWidth="1"/>
    <col min="3527" max="3527" width="13.5546875" style="227" customWidth="1"/>
    <col min="3528" max="3528" width="12.88671875" style="227" customWidth="1"/>
    <col min="3529" max="3529" width="12.109375" style="227" customWidth="1"/>
    <col min="3530" max="3530" width="11.33203125" style="227" customWidth="1"/>
    <col min="3531" max="3531" width="13.33203125" style="227" customWidth="1"/>
    <col min="3532" max="3532" width="11.33203125" style="227" customWidth="1"/>
    <col min="3533" max="3533" width="12.5546875" style="227" customWidth="1"/>
    <col min="3534" max="3537" width="12.109375" style="227" customWidth="1"/>
    <col min="3538" max="3541" width="11.33203125" style="227" customWidth="1"/>
    <col min="3542" max="3542" width="12.5546875" style="227" customWidth="1"/>
    <col min="3543" max="3543" width="14.88671875" style="227" customWidth="1"/>
    <col min="3544" max="3586" width="9.109375" style="227" customWidth="1"/>
    <col min="3587" max="3587" width="13.88671875" style="227" customWidth="1"/>
    <col min="3588" max="3589" width="9.109375" style="227" customWidth="1"/>
    <col min="3590" max="3590" width="11.88671875" style="227" bestFit="1" customWidth="1"/>
    <col min="3591" max="3768" width="9.109375" style="227"/>
    <col min="3769" max="3769" width="5.88671875" style="227" customWidth="1"/>
    <col min="3770" max="3770" width="40.33203125" style="227" customWidth="1"/>
    <col min="3771" max="3777" width="9.109375" style="227" customWidth="1"/>
    <col min="3778" max="3778" width="14.33203125" style="227" customWidth="1"/>
    <col min="3779" max="3779" width="14.88671875" style="227" customWidth="1"/>
    <col min="3780" max="3780" width="14.6640625" style="227" customWidth="1"/>
    <col min="3781" max="3781" width="13.44140625" style="227" customWidth="1"/>
    <col min="3782" max="3782" width="14.5546875" style="227" customWidth="1"/>
    <col min="3783" max="3783" width="13.5546875" style="227" customWidth="1"/>
    <col min="3784" max="3784" width="12.88671875" style="227" customWidth="1"/>
    <col min="3785" max="3785" width="12.109375" style="227" customWidth="1"/>
    <col min="3786" max="3786" width="11.33203125" style="227" customWidth="1"/>
    <col min="3787" max="3787" width="13.33203125" style="227" customWidth="1"/>
    <col min="3788" max="3788" width="11.33203125" style="227" customWidth="1"/>
    <col min="3789" max="3789" width="12.5546875" style="227" customWidth="1"/>
    <col min="3790" max="3793" width="12.109375" style="227" customWidth="1"/>
    <col min="3794" max="3797" width="11.33203125" style="227" customWidth="1"/>
    <col min="3798" max="3798" width="12.5546875" style="227" customWidth="1"/>
    <col min="3799" max="3799" width="14.88671875" style="227" customWidth="1"/>
    <col min="3800" max="3842" width="9.109375" style="227" customWidth="1"/>
    <col min="3843" max="3843" width="13.88671875" style="227" customWidth="1"/>
    <col min="3844" max="3845" width="9.109375" style="227" customWidth="1"/>
    <col min="3846" max="3846" width="11.88671875" style="227" bestFit="1" customWidth="1"/>
    <col min="3847" max="4024" width="9.109375" style="227"/>
    <col min="4025" max="4025" width="5.88671875" style="227" customWidth="1"/>
    <col min="4026" max="4026" width="40.33203125" style="227" customWidth="1"/>
    <col min="4027" max="4033" width="9.109375" style="227" customWidth="1"/>
    <col min="4034" max="4034" width="14.33203125" style="227" customWidth="1"/>
    <col min="4035" max="4035" width="14.88671875" style="227" customWidth="1"/>
    <col min="4036" max="4036" width="14.6640625" style="227" customWidth="1"/>
    <col min="4037" max="4037" width="13.44140625" style="227" customWidth="1"/>
    <col min="4038" max="4038" width="14.5546875" style="227" customWidth="1"/>
    <col min="4039" max="4039" width="13.5546875" style="227" customWidth="1"/>
    <col min="4040" max="4040" width="12.88671875" style="227" customWidth="1"/>
    <col min="4041" max="4041" width="12.109375" style="227" customWidth="1"/>
    <col min="4042" max="4042" width="11.33203125" style="227" customWidth="1"/>
    <col min="4043" max="4043" width="13.33203125" style="227" customWidth="1"/>
    <col min="4044" max="4044" width="11.33203125" style="227" customWidth="1"/>
    <col min="4045" max="4045" width="12.5546875" style="227" customWidth="1"/>
    <col min="4046" max="4049" width="12.109375" style="227" customWidth="1"/>
    <col min="4050" max="4053" width="11.33203125" style="227" customWidth="1"/>
    <col min="4054" max="4054" width="12.5546875" style="227" customWidth="1"/>
    <col min="4055" max="4055" width="14.88671875" style="227" customWidth="1"/>
    <col min="4056" max="4098" width="9.109375" style="227" customWidth="1"/>
    <col min="4099" max="4099" width="13.88671875" style="227" customWidth="1"/>
    <col min="4100" max="4101" width="9.109375" style="227" customWidth="1"/>
    <col min="4102" max="4102" width="11.88671875" style="227" bestFit="1" customWidth="1"/>
    <col min="4103" max="4280" width="9.109375" style="227"/>
    <col min="4281" max="4281" width="5.88671875" style="227" customWidth="1"/>
    <col min="4282" max="4282" width="40.33203125" style="227" customWidth="1"/>
    <col min="4283" max="4289" width="9.109375" style="227" customWidth="1"/>
    <col min="4290" max="4290" width="14.33203125" style="227" customWidth="1"/>
    <col min="4291" max="4291" width="14.88671875" style="227" customWidth="1"/>
    <col min="4292" max="4292" width="14.6640625" style="227" customWidth="1"/>
    <col min="4293" max="4293" width="13.44140625" style="227" customWidth="1"/>
    <col min="4294" max="4294" width="14.5546875" style="227" customWidth="1"/>
    <col min="4295" max="4295" width="13.5546875" style="227" customWidth="1"/>
    <col min="4296" max="4296" width="12.88671875" style="227" customWidth="1"/>
    <col min="4297" max="4297" width="12.109375" style="227" customWidth="1"/>
    <col min="4298" max="4298" width="11.33203125" style="227" customWidth="1"/>
    <col min="4299" max="4299" width="13.33203125" style="227" customWidth="1"/>
    <col min="4300" max="4300" width="11.33203125" style="227" customWidth="1"/>
    <col min="4301" max="4301" width="12.5546875" style="227" customWidth="1"/>
    <col min="4302" max="4305" width="12.109375" style="227" customWidth="1"/>
    <col min="4306" max="4309" width="11.33203125" style="227" customWidth="1"/>
    <col min="4310" max="4310" width="12.5546875" style="227" customWidth="1"/>
    <col min="4311" max="4311" width="14.88671875" style="227" customWidth="1"/>
    <col min="4312" max="4354" width="9.109375" style="227" customWidth="1"/>
    <col min="4355" max="4355" width="13.88671875" style="227" customWidth="1"/>
    <col min="4356" max="4357" width="9.109375" style="227" customWidth="1"/>
    <col min="4358" max="4358" width="11.88671875" style="227" bestFit="1" customWidth="1"/>
    <col min="4359" max="4536" width="9.109375" style="227"/>
    <col min="4537" max="4537" width="5.88671875" style="227" customWidth="1"/>
    <col min="4538" max="4538" width="40.33203125" style="227" customWidth="1"/>
    <col min="4539" max="4545" width="9.109375" style="227" customWidth="1"/>
    <col min="4546" max="4546" width="14.33203125" style="227" customWidth="1"/>
    <col min="4547" max="4547" width="14.88671875" style="227" customWidth="1"/>
    <col min="4548" max="4548" width="14.6640625" style="227" customWidth="1"/>
    <col min="4549" max="4549" width="13.44140625" style="227" customWidth="1"/>
    <col min="4550" max="4550" width="14.5546875" style="227" customWidth="1"/>
    <col min="4551" max="4551" width="13.5546875" style="227" customWidth="1"/>
    <col min="4552" max="4552" width="12.88671875" style="227" customWidth="1"/>
    <col min="4553" max="4553" width="12.109375" style="227" customWidth="1"/>
    <col min="4554" max="4554" width="11.33203125" style="227" customWidth="1"/>
    <col min="4555" max="4555" width="13.33203125" style="227" customWidth="1"/>
    <col min="4556" max="4556" width="11.33203125" style="227" customWidth="1"/>
    <col min="4557" max="4557" width="12.5546875" style="227" customWidth="1"/>
    <col min="4558" max="4561" width="12.109375" style="227" customWidth="1"/>
    <col min="4562" max="4565" width="11.33203125" style="227" customWidth="1"/>
    <col min="4566" max="4566" width="12.5546875" style="227" customWidth="1"/>
    <col min="4567" max="4567" width="14.88671875" style="227" customWidth="1"/>
    <col min="4568" max="4610" width="9.109375" style="227" customWidth="1"/>
    <col min="4611" max="4611" width="13.88671875" style="227" customWidth="1"/>
    <col min="4612" max="4613" width="9.109375" style="227" customWidth="1"/>
    <col min="4614" max="4614" width="11.88671875" style="227" bestFit="1" customWidth="1"/>
    <col min="4615" max="4792" width="9.109375" style="227"/>
    <col min="4793" max="4793" width="5.88671875" style="227" customWidth="1"/>
    <col min="4794" max="4794" width="40.33203125" style="227" customWidth="1"/>
    <col min="4795" max="4801" width="9.109375" style="227" customWidth="1"/>
    <col min="4802" max="4802" width="14.33203125" style="227" customWidth="1"/>
    <col min="4803" max="4803" width="14.88671875" style="227" customWidth="1"/>
    <col min="4804" max="4804" width="14.6640625" style="227" customWidth="1"/>
    <col min="4805" max="4805" width="13.44140625" style="227" customWidth="1"/>
    <col min="4806" max="4806" width="14.5546875" style="227" customWidth="1"/>
    <col min="4807" max="4807" width="13.5546875" style="227" customWidth="1"/>
    <col min="4808" max="4808" width="12.88671875" style="227" customWidth="1"/>
    <col min="4809" max="4809" width="12.109375" style="227" customWidth="1"/>
    <col min="4810" max="4810" width="11.33203125" style="227" customWidth="1"/>
    <col min="4811" max="4811" width="13.33203125" style="227" customWidth="1"/>
    <col min="4812" max="4812" width="11.33203125" style="227" customWidth="1"/>
    <col min="4813" max="4813" width="12.5546875" style="227" customWidth="1"/>
    <col min="4814" max="4817" width="12.109375" style="227" customWidth="1"/>
    <col min="4818" max="4821" width="11.33203125" style="227" customWidth="1"/>
    <col min="4822" max="4822" width="12.5546875" style="227" customWidth="1"/>
    <col min="4823" max="4823" width="14.88671875" style="227" customWidth="1"/>
    <col min="4824" max="4866" width="9.109375" style="227" customWidth="1"/>
    <col min="4867" max="4867" width="13.88671875" style="227" customWidth="1"/>
    <col min="4868" max="4869" width="9.109375" style="227" customWidth="1"/>
    <col min="4870" max="4870" width="11.88671875" style="227" bestFit="1" customWidth="1"/>
    <col min="4871" max="5048" width="9.109375" style="227"/>
    <col min="5049" max="5049" width="5.88671875" style="227" customWidth="1"/>
    <col min="5050" max="5050" width="40.33203125" style="227" customWidth="1"/>
    <col min="5051" max="5057" width="9.109375" style="227" customWidth="1"/>
    <col min="5058" max="5058" width="14.33203125" style="227" customWidth="1"/>
    <col min="5059" max="5059" width="14.88671875" style="227" customWidth="1"/>
    <col min="5060" max="5060" width="14.6640625" style="227" customWidth="1"/>
    <col min="5061" max="5061" width="13.44140625" style="227" customWidth="1"/>
    <col min="5062" max="5062" width="14.5546875" style="227" customWidth="1"/>
    <col min="5063" max="5063" width="13.5546875" style="227" customWidth="1"/>
    <col min="5064" max="5064" width="12.88671875" style="227" customWidth="1"/>
    <col min="5065" max="5065" width="12.109375" style="227" customWidth="1"/>
    <col min="5066" max="5066" width="11.33203125" style="227" customWidth="1"/>
    <col min="5067" max="5067" width="13.33203125" style="227" customWidth="1"/>
    <col min="5068" max="5068" width="11.33203125" style="227" customWidth="1"/>
    <col min="5069" max="5069" width="12.5546875" style="227" customWidth="1"/>
    <col min="5070" max="5073" width="12.109375" style="227" customWidth="1"/>
    <col min="5074" max="5077" width="11.33203125" style="227" customWidth="1"/>
    <col min="5078" max="5078" width="12.5546875" style="227" customWidth="1"/>
    <col min="5079" max="5079" width="14.88671875" style="227" customWidth="1"/>
    <col min="5080" max="5122" width="9.109375" style="227" customWidth="1"/>
    <col min="5123" max="5123" width="13.88671875" style="227" customWidth="1"/>
    <col min="5124" max="5125" width="9.109375" style="227" customWidth="1"/>
    <col min="5126" max="5126" width="11.88671875" style="227" bestFit="1" customWidth="1"/>
    <col min="5127" max="5304" width="9.109375" style="227"/>
    <col min="5305" max="5305" width="5.88671875" style="227" customWidth="1"/>
    <col min="5306" max="5306" width="40.33203125" style="227" customWidth="1"/>
    <col min="5307" max="5313" width="9.109375" style="227" customWidth="1"/>
    <col min="5314" max="5314" width="14.33203125" style="227" customWidth="1"/>
    <col min="5315" max="5315" width="14.88671875" style="227" customWidth="1"/>
    <col min="5316" max="5316" width="14.6640625" style="227" customWidth="1"/>
    <col min="5317" max="5317" width="13.44140625" style="227" customWidth="1"/>
    <col min="5318" max="5318" width="14.5546875" style="227" customWidth="1"/>
    <col min="5319" max="5319" width="13.5546875" style="227" customWidth="1"/>
    <col min="5320" max="5320" width="12.88671875" style="227" customWidth="1"/>
    <col min="5321" max="5321" width="12.109375" style="227" customWidth="1"/>
    <col min="5322" max="5322" width="11.33203125" style="227" customWidth="1"/>
    <col min="5323" max="5323" width="13.33203125" style="227" customWidth="1"/>
    <col min="5324" max="5324" width="11.33203125" style="227" customWidth="1"/>
    <col min="5325" max="5325" width="12.5546875" style="227" customWidth="1"/>
    <col min="5326" max="5329" width="12.109375" style="227" customWidth="1"/>
    <col min="5330" max="5333" width="11.33203125" style="227" customWidth="1"/>
    <col min="5334" max="5334" width="12.5546875" style="227" customWidth="1"/>
    <col min="5335" max="5335" width="14.88671875" style="227" customWidth="1"/>
    <col min="5336" max="5378" width="9.109375" style="227" customWidth="1"/>
    <col min="5379" max="5379" width="13.88671875" style="227" customWidth="1"/>
    <col min="5380" max="5381" width="9.109375" style="227" customWidth="1"/>
    <col min="5382" max="5382" width="11.88671875" style="227" bestFit="1" customWidth="1"/>
    <col min="5383" max="5560" width="9.109375" style="227"/>
    <col min="5561" max="5561" width="5.88671875" style="227" customWidth="1"/>
    <col min="5562" max="5562" width="40.33203125" style="227" customWidth="1"/>
    <col min="5563" max="5569" width="9.109375" style="227" customWidth="1"/>
    <col min="5570" max="5570" width="14.33203125" style="227" customWidth="1"/>
    <col min="5571" max="5571" width="14.88671875" style="227" customWidth="1"/>
    <col min="5572" max="5572" width="14.6640625" style="227" customWidth="1"/>
    <col min="5573" max="5573" width="13.44140625" style="227" customWidth="1"/>
    <col min="5574" max="5574" width="14.5546875" style="227" customWidth="1"/>
    <col min="5575" max="5575" width="13.5546875" style="227" customWidth="1"/>
    <col min="5576" max="5576" width="12.88671875" style="227" customWidth="1"/>
    <col min="5577" max="5577" width="12.109375" style="227" customWidth="1"/>
    <col min="5578" max="5578" width="11.33203125" style="227" customWidth="1"/>
    <col min="5579" max="5579" width="13.33203125" style="227" customWidth="1"/>
    <col min="5580" max="5580" width="11.33203125" style="227" customWidth="1"/>
    <col min="5581" max="5581" width="12.5546875" style="227" customWidth="1"/>
    <col min="5582" max="5585" width="12.109375" style="227" customWidth="1"/>
    <col min="5586" max="5589" width="11.33203125" style="227" customWidth="1"/>
    <col min="5590" max="5590" width="12.5546875" style="227" customWidth="1"/>
    <col min="5591" max="5591" width="14.88671875" style="227" customWidth="1"/>
    <col min="5592" max="5634" width="9.109375" style="227" customWidth="1"/>
    <col min="5635" max="5635" width="13.88671875" style="227" customWidth="1"/>
    <col min="5636" max="5637" width="9.109375" style="227" customWidth="1"/>
    <col min="5638" max="5638" width="11.88671875" style="227" bestFit="1" customWidth="1"/>
    <col min="5639" max="5816" width="9.109375" style="227"/>
    <col min="5817" max="5817" width="5.88671875" style="227" customWidth="1"/>
    <col min="5818" max="5818" width="40.33203125" style="227" customWidth="1"/>
    <col min="5819" max="5825" width="9.109375" style="227" customWidth="1"/>
    <col min="5826" max="5826" width="14.33203125" style="227" customWidth="1"/>
    <col min="5827" max="5827" width="14.88671875" style="227" customWidth="1"/>
    <col min="5828" max="5828" width="14.6640625" style="227" customWidth="1"/>
    <col min="5829" max="5829" width="13.44140625" style="227" customWidth="1"/>
    <col min="5830" max="5830" width="14.5546875" style="227" customWidth="1"/>
    <col min="5831" max="5831" width="13.5546875" style="227" customWidth="1"/>
    <col min="5832" max="5832" width="12.88671875" style="227" customWidth="1"/>
    <col min="5833" max="5833" width="12.109375" style="227" customWidth="1"/>
    <col min="5834" max="5834" width="11.33203125" style="227" customWidth="1"/>
    <col min="5835" max="5835" width="13.33203125" style="227" customWidth="1"/>
    <col min="5836" max="5836" width="11.33203125" style="227" customWidth="1"/>
    <col min="5837" max="5837" width="12.5546875" style="227" customWidth="1"/>
    <col min="5838" max="5841" width="12.109375" style="227" customWidth="1"/>
    <col min="5842" max="5845" width="11.33203125" style="227" customWidth="1"/>
    <col min="5846" max="5846" width="12.5546875" style="227" customWidth="1"/>
    <col min="5847" max="5847" width="14.88671875" style="227" customWidth="1"/>
    <col min="5848" max="5890" width="9.109375" style="227" customWidth="1"/>
    <col min="5891" max="5891" width="13.88671875" style="227" customWidth="1"/>
    <col min="5892" max="5893" width="9.109375" style="227" customWidth="1"/>
    <col min="5894" max="5894" width="11.88671875" style="227" bestFit="1" customWidth="1"/>
    <col min="5895" max="6072" width="9.109375" style="227"/>
    <col min="6073" max="6073" width="5.88671875" style="227" customWidth="1"/>
    <col min="6074" max="6074" width="40.33203125" style="227" customWidth="1"/>
    <col min="6075" max="6081" width="9.109375" style="227" customWidth="1"/>
    <col min="6082" max="6082" width="14.33203125" style="227" customWidth="1"/>
    <col min="6083" max="6083" width="14.88671875" style="227" customWidth="1"/>
    <col min="6084" max="6084" width="14.6640625" style="227" customWidth="1"/>
    <col min="6085" max="6085" width="13.44140625" style="227" customWidth="1"/>
    <col min="6086" max="6086" width="14.5546875" style="227" customWidth="1"/>
    <col min="6087" max="6087" width="13.5546875" style="227" customWidth="1"/>
    <col min="6088" max="6088" width="12.88671875" style="227" customWidth="1"/>
    <col min="6089" max="6089" width="12.109375" style="227" customWidth="1"/>
    <col min="6090" max="6090" width="11.33203125" style="227" customWidth="1"/>
    <col min="6091" max="6091" width="13.33203125" style="227" customWidth="1"/>
    <col min="6092" max="6092" width="11.33203125" style="227" customWidth="1"/>
    <col min="6093" max="6093" width="12.5546875" style="227" customWidth="1"/>
    <col min="6094" max="6097" width="12.109375" style="227" customWidth="1"/>
    <col min="6098" max="6101" width="11.33203125" style="227" customWidth="1"/>
    <col min="6102" max="6102" width="12.5546875" style="227" customWidth="1"/>
    <col min="6103" max="6103" width="14.88671875" style="227" customWidth="1"/>
    <col min="6104" max="6146" width="9.109375" style="227" customWidth="1"/>
    <col min="6147" max="6147" width="13.88671875" style="227" customWidth="1"/>
    <col min="6148" max="6149" width="9.109375" style="227" customWidth="1"/>
    <col min="6150" max="6150" width="11.88671875" style="227" bestFit="1" customWidth="1"/>
    <col min="6151" max="6328" width="9.109375" style="227"/>
    <col min="6329" max="6329" width="5.88671875" style="227" customWidth="1"/>
    <col min="6330" max="6330" width="40.33203125" style="227" customWidth="1"/>
    <col min="6331" max="6337" width="9.109375" style="227" customWidth="1"/>
    <col min="6338" max="6338" width="14.33203125" style="227" customWidth="1"/>
    <col min="6339" max="6339" width="14.88671875" style="227" customWidth="1"/>
    <col min="6340" max="6340" width="14.6640625" style="227" customWidth="1"/>
    <col min="6341" max="6341" width="13.44140625" style="227" customWidth="1"/>
    <col min="6342" max="6342" width="14.5546875" style="227" customWidth="1"/>
    <col min="6343" max="6343" width="13.5546875" style="227" customWidth="1"/>
    <col min="6344" max="6344" width="12.88671875" style="227" customWidth="1"/>
    <col min="6345" max="6345" width="12.109375" style="227" customWidth="1"/>
    <col min="6346" max="6346" width="11.33203125" style="227" customWidth="1"/>
    <col min="6347" max="6347" width="13.33203125" style="227" customWidth="1"/>
    <col min="6348" max="6348" width="11.33203125" style="227" customWidth="1"/>
    <col min="6349" max="6349" width="12.5546875" style="227" customWidth="1"/>
    <col min="6350" max="6353" width="12.109375" style="227" customWidth="1"/>
    <col min="6354" max="6357" width="11.33203125" style="227" customWidth="1"/>
    <col min="6358" max="6358" width="12.5546875" style="227" customWidth="1"/>
    <col min="6359" max="6359" width="14.88671875" style="227" customWidth="1"/>
    <col min="6360" max="6402" width="9.109375" style="227" customWidth="1"/>
    <col min="6403" max="6403" width="13.88671875" style="227" customWidth="1"/>
    <col min="6404" max="6405" width="9.109375" style="227" customWidth="1"/>
    <col min="6406" max="6406" width="11.88671875" style="227" bestFit="1" customWidth="1"/>
    <col min="6407" max="6584" width="9.109375" style="227"/>
    <col min="6585" max="6585" width="5.88671875" style="227" customWidth="1"/>
    <col min="6586" max="6586" width="40.33203125" style="227" customWidth="1"/>
    <col min="6587" max="6593" width="9.109375" style="227" customWidth="1"/>
    <col min="6594" max="6594" width="14.33203125" style="227" customWidth="1"/>
    <col min="6595" max="6595" width="14.88671875" style="227" customWidth="1"/>
    <col min="6596" max="6596" width="14.6640625" style="227" customWidth="1"/>
    <col min="6597" max="6597" width="13.44140625" style="227" customWidth="1"/>
    <col min="6598" max="6598" width="14.5546875" style="227" customWidth="1"/>
    <col min="6599" max="6599" width="13.5546875" style="227" customWidth="1"/>
    <col min="6600" max="6600" width="12.88671875" style="227" customWidth="1"/>
    <col min="6601" max="6601" width="12.109375" style="227" customWidth="1"/>
    <col min="6602" max="6602" width="11.33203125" style="227" customWidth="1"/>
    <col min="6603" max="6603" width="13.33203125" style="227" customWidth="1"/>
    <col min="6604" max="6604" width="11.33203125" style="227" customWidth="1"/>
    <col min="6605" max="6605" width="12.5546875" style="227" customWidth="1"/>
    <col min="6606" max="6609" width="12.109375" style="227" customWidth="1"/>
    <col min="6610" max="6613" width="11.33203125" style="227" customWidth="1"/>
    <col min="6614" max="6614" width="12.5546875" style="227" customWidth="1"/>
    <col min="6615" max="6615" width="14.88671875" style="227" customWidth="1"/>
    <col min="6616" max="6658" width="9.109375" style="227" customWidth="1"/>
    <col min="6659" max="6659" width="13.88671875" style="227" customWidth="1"/>
    <col min="6660" max="6661" width="9.109375" style="227" customWidth="1"/>
    <col min="6662" max="6662" width="11.88671875" style="227" bestFit="1" customWidth="1"/>
    <col min="6663" max="6840" width="9.109375" style="227"/>
    <col min="6841" max="6841" width="5.88671875" style="227" customWidth="1"/>
    <col min="6842" max="6842" width="40.33203125" style="227" customWidth="1"/>
    <col min="6843" max="6849" width="9.109375" style="227" customWidth="1"/>
    <col min="6850" max="6850" width="14.33203125" style="227" customWidth="1"/>
    <col min="6851" max="6851" width="14.88671875" style="227" customWidth="1"/>
    <col min="6852" max="6852" width="14.6640625" style="227" customWidth="1"/>
    <col min="6853" max="6853" width="13.44140625" style="227" customWidth="1"/>
    <col min="6854" max="6854" width="14.5546875" style="227" customWidth="1"/>
    <col min="6855" max="6855" width="13.5546875" style="227" customWidth="1"/>
    <col min="6856" max="6856" width="12.88671875" style="227" customWidth="1"/>
    <col min="6857" max="6857" width="12.109375" style="227" customWidth="1"/>
    <col min="6858" max="6858" width="11.33203125" style="227" customWidth="1"/>
    <col min="6859" max="6859" width="13.33203125" style="227" customWidth="1"/>
    <col min="6860" max="6860" width="11.33203125" style="227" customWidth="1"/>
    <col min="6861" max="6861" width="12.5546875" style="227" customWidth="1"/>
    <col min="6862" max="6865" width="12.109375" style="227" customWidth="1"/>
    <col min="6866" max="6869" width="11.33203125" style="227" customWidth="1"/>
    <col min="6870" max="6870" width="12.5546875" style="227" customWidth="1"/>
    <col min="6871" max="6871" width="14.88671875" style="227" customWidth="1"/>
    <col min="6872" max="6914" width="9.109375" style="227" customWidth="1"/>
    <col min="6915" max="6915" width="13.88671875" style="227" customWidth="1"/>
    <col min="6916" max="6917" width="9.109375" style="227" customWidth="1"/>
    <col min="6918" max="6918" width="11.88671875" style="227" bestFit="1" customWidth="1"/>
    <col min="6919" max="7096" width="9.109375" style="227"/>
    <col min="7097" max="7097" width="5.88671875" style="227" customWidth="1"/>
    <col min="7098" max="7098" width="40.33203125" style="227" customWidth="1"/>
    <col min="7099" max="7105" width="9.109375" style="227" customWidth="1"/>
    <col min="7106" max="7106" width="14.33203125" style="227" customWidth="1"/>
    <col min="7107" max="7107" width="14.88671875" style="227" customWidth="1"/>
    <col min="7108" max="7108" width="14.6640625" style="227" customWidth="1"/>
    <col min="7109" max="7109" width="13.44140625" style="227" customWidth="1"/>
    <col min="7110" max="7110" width="14.5546875" style="227" customWidth="1"/>
    <col min="7111" max="7111" width="13.5546875" style="227" customWidth="1"/>
    <col min="7112" max="7112" width="12.88671875" style="227" customWidth="1"/>
    <col min="7113" max="7113" width="12.109375" style="227" customWidth="1"/>
    <col min="7114" max="7114" width="11.33203125" style="227" customWidth="1"/>
    <col min="7115" max="7115" width="13.33203125" style="227" customWidth="1"/>
    <col min="7116" max="7116" width="11.33203125" style="227" customWidth="1"/>
    <col min="7117" max="7117" width="12.5546875" style="227" customWidth="1"/>
    <col min="7118" max="7121" width="12.109375" style="227" customWidth="1"/>
    <col min="7122" max="7125" width="11.33203125" style="227" customWidth="1"/>
    <col min="7126" max="7126" width="12.5546875" style="227" customWidth="1"/>
    <col min="7127" max="7127" width="14.88671875" style="227" customWidth="1"/>
    <col min="7128" max="7170" width="9.109375" style="227" customWidth="1"/>
    <col min="7171" max="7171" width="13.88671875" style="227" customWidth="1"/>
    <col min="7172" max="7173" width="9.109375" style="227" customWidth="1"/>
    <col min="7174" max="7174" width="11.88671875" style="227" bestFit="1" customWidth="1"/>
    <col min="7175" max="7352" width="9.109375" style="227"/>
    <col min="7353" max="7353" width="5.88671875" style="227" customWidth="1"/>
    <col min="7354" max="7354" width="40.33203125" style="227" customWidth="1"/>
    <col min="7355" max="7361" width="9.109375" style="227" customWidth="1"/>
    <col min="7362" max="7362" width="14.33203125" style="227" customWidth="1"/>
    <col min="7363" max="7363" width="14.88671875" style="227" customWidth="1"/>
    <col min="7364" max="7364" width="14.6640625" style="227" customWidth="1"/>
    <col min="7365" max="7365" width="13.44140625" style="227" customWidth="1"/>
    <col min="7366" max="7366" width="14.5546875" style="227" customWidth="1"/>
    <col min="7367" max="7367" width="13.5546875" style="227" customWidth="1"/>
    <col min="7368" max="7368" width="12.88671875" style="227" customWidth="1"/>
    <col min="7369" max="7369" width="12.109375" style="227" customWidth="1"/>
    <col min="7370" max="7370" width="11.33203125" style="227" customWidth="1"/>
    <col min="7371" max="7371" width="13.33203125" style="227" customWidth="1"/>
    <col min="7372" max="7372" width="11.33203125" style="227" customWidth="1"/>
    <col min="7373" max="7373" width="12.5546875" style="227" customWidth="1"/>
    <col min="7374" max="7377" width="12.109375" style="227" customWidth="1"/>
    <col min="7378" max="7381" width="11.33203125" style="227" customWidth="1"/>
    <col min="7382" max="7382" width="12.5546875" style="227" customWidth="1"/>
    <col min="7383" max="7383" width="14.88671875" style="227" customWidth="1"/>
    <col min="7384" max="7426" width="9.109375" style="227" customWidth="1"/>
    <col min="7427" max="7427" width="13.88671875" style="227" customWidth="1"/>
    <col min="7428" max="7429" width="9.109375" style="227" customWidth="1"/>
    <col min="7430" max="7430" width="11.88671875" style="227" bestFit="1" customWidth="1"/>
    <col min="7431" max="7608" width="9.109375" style="227"/>
    <col min="7609" max="7609" width="5.88671875" style="227" customWidth="1"/>
    <col min="7610" max="7610" width="40.33203125" style="227" customWidth="1"/>
    <col min="7611" max="7617" width="9.109375" style="227" customWidth="1"/>
    <col min="7618" max="7618" width="14.33203125" style="227" customWidth="1"/>
    <col min="7619" max="7619" width="14.88671875" style="227" customWidth="1"/>
    <col min="7620" max="7620" width="14.6640625" style="227" customWidth="1"/>
    <col min="7621" max="7621" width="13.44140625" style="227" customWidth="1"/>
    <col min="7622" max="7622" width="14.5546875" style="227" customWidth="1"/>
    <col min="7623" max="7623" width="13.5546875" style="227" customWidth="1"/>
    <col min="7624" max="7624" width="12.88671875" style="227" customWidth="1"/>
    <col min="7625" max="7625" width="12.109375" style="227" customWidth="1"/>
    <col min="7626" max="7626" width="11.33203125" style="227" customWidth="1"/>
    <col min="7627" max="7627" width="13.33203125" style="227" customWidth="1"/>
    <col min="7628" max="7628" width="11.33203125" style="227" customWidth="1"/>
    <col min="7629" max="7629" width="12.5546875" style="227" customWidth="1"/>
    <col min="7630" max="7633" width="12.109375" style="227" customWidth="1"/>
    <col min="7634" max="7637" width="11.33203125" style="227" customWidth="1"/>
    <col min="7638" max="7638" width="12.5546875" style="227" customWidth="1"/>
    <col min="7639" max="7639" width="14.88671875" style="227" customWidth="1"/>
    <col min="7640" max="7682" width="9.109375" style="227" customWidth="1"/>
    <col min="7683" max="7683" width="13.88671875" style="227" customWidth="1"/>
    <col min="7684" max="7685" width="9.109375" style="227" customWidth="1"/>
    <col min="7686" max="7686" width="11.88671875" style="227" bestFit="1" customWidth="1"/>
    <col min="7687" max="7864" width="9.109375" style="227"/>
    <col min="7865" max="7865" width="5.88671875" style="227" customWidth="1"/>
    <col min="7866" max="7866" width="40.33203125" style="227" customWidth="1"/>
    <col min="7867" max="7873" width="9.109375" style="227" customWidth="1"/>
    <col min="7874" max="7874" width="14.33203125" style="227" customWidth="1"/>
    <col min="7875" max="7875" width="14.88671875" style="227" customWidth="1"/>
    <col min="7876" max="7876" width="14.6640625" style="227" customWidth="1"/>
    <col min="7877" max="7877" width="13.44140625" style="227" customWidth="1"/>
    <col min="7878" max="7878" width="14.5546875" style="227" customWidth="1"/>
    <col min="7879" max="7879" width="13.5546875" style="227" customWidth="1"/>
    <col min="7880" max="7880" width="12.88671875" style="227" customWidth="1"/>
    <col min="7881" max="7881" width="12.109375" style="227" customWidth="1"/>
    <col min="7882" max="7882" width="11.33203125" style="227" customWidth="1"/>
    <col min="7883" max="7883" width="13.33203125" style="227" customWidth="1"/>
    <col min="7884" max="7884" width="11.33203125" style="227" customWidth="1"/>
    <col min="7885" max="7885" width="12.5546875" style="227" customWidth="1"/>
    <col min="7886" max="7889" width="12.109375" style="227" customWidth="1"/>
    <col min="7890" max="7893" width="11.33203125" style="227" customWidth="1"/>
    <col min="7894" max="7894" width="12.5546875" style="227" customWidth="1"/>
    <col min="7895" max="7895" width="14.88671875" style="227" customWidth="1"/>
    <col min="7896" max="7938" width="9.109375" style="227" customWidth="1"/>
    <col min="7939" max="7939" width="13.88671875" style="227" customWidth="1"/>
    <col min="7940" max="7941" width="9.109375" style="227" customWidth="1"/>
    <col min="7942" max="7942" width="11.88671875" style="227" bestFit="1" customWidth="1"/>
    <col min="7943" max="8120" width="9.109375" style="227"/>
    <col min="8121" max="8121" width="5.88671875" style="227" customWidth="1"/>
    <col min="8122" max="8122" width="40.33203125" style="227" customWidth="1"/>
    <col min="8123" max="8129" width="9.109375" style="227" customWidth="1"/>
    <col min="8130" max="8130" width="14.33203125" style="227" customWidth="1"/>
    <col min="8131" max="8131" width="14.88671875" style="227" customWidth="1"/>
    <col min="8132" max="8132" width="14.6640625" style="227" customWidth="1"/>
    <col min="8133" max="8133" width="13.44140625" style="227" customWidth="1"/>
    <col min="8134" max="8134" width="14.5546875" style="227" customWidth="1"/>
    <col min="8135" max="8135" width="13.5546875" style="227" customWidth="1"/>
    <col min="8136" max="8136" width="12.88671875" style="227" customWidth="1"/>
    <col min="8137" max="8137" width="12.109375" style="227" customWidth="1"/>
    <col min="8138" max="8138" width="11.33203125" style="227" customWidth="1"/>
    <col min="8139" max="8139" width="13.33203125" style="227" customWidth="1"/>
    <col min="8140" max="8140" width="11.33203125" style="227" customWidth="1"/>
    <col min="8141" max="8141" width="12.5546875" style="227" customWidth="1"/>
    <col min="8142" max="8145" width="12.109375" style="227" customWidth="1"/>
    <col min="8146" max="8149" width="11.33203125" style="227" customWidth="1"/>
    <col min="8150" max="8150" width="12.5546875" style="227" customWidth="1"/>
    <col min="8151" max="8151" width="14.88671875" style="227" customWidth="1"/>
    <col min="8152" max="8194" width="9.109375" style="227" customWidth="1"/>
    <col min="8195" max="8195" width="13.88671875" style="227" customWidth="1"/>
    <col min="8196" max="8197" width="9.109375" style="227" customWidth="1"/>
    <col min="8198" max="8198" width="11.88671875" style="227" bestFit="1" customWidth="1"/>
    <col min="8199" max="8376" width="9.109375" style="227"/>
    <col min="8377" max="8377" width="5.88671875" style="227" customWidth="1"/>
    <col min="8378" max="8378" width="40.33203125" style="227" customWidth="1"/>
    <col min="8379" max="8385" width="9.109375" style="227" customWidth="1"/>
    <col min="8386" max="8386" width="14.33203125" style="227" customWidth="1"/>
    <col min="8387" max="8387" width="14.88671875" style="227" customWidth="1"/>
    <col min="8388" max="8388" width="14.6640625" style="227" customWidth="1"/>
    <col min="8389" max="8389" width="13.44140625" style="227" customWidth="1"/>
    <col min="8390" max="8390" width="14.5546875" style="227" customWidth="1"/>
    <col min="8391" max="8391" width="13.5546875" style="227" customWidth="1"/>
    <col min="8392" max="8392" width="12.88671875" style="227" customWidth="1"/>
    <col min="8393" max="8393" width="12.109375" style="227" customWidth="1"/>
    <col min="8394" max="8394" width="11.33203125" style="227" customWidth="1"/>
    <col min="8395" max="8395" width="13.33203125" style="227" customWidth="1"/>
    <col min="8396" max="8396" width="11.33203125" style="227" customWidth="1"/>
    <col min="8397" max="8397" width="12.5546875" style="227" customWidth="1"/>
    <col min="8398" max="8401" width="12.109375" style="227" customWidth="1"/>
    <col min="8402" max="8405" width="11.33203125" style="227" customWidth="1"/>
    <col min="8406" max="8406" width="12.5546875" style="227" customWidth="1"/>
    <col min="8407" max="8407" width="14.88671875" style="227" customWidth="1"/>
    <col min="8408" max="8450" width="9.109375" style="227" customWidth="1"/>
    <col min="8451" max="8451" width="13.88671875" style="227" customWidth="1"/>
    <col min="8452" max="8453" width="9.109375" style="227" customWidth="1"/>
    <col min="8454" max="8454" width="11.88671875" style="227" bestFit="1" customWidth="1"/>
    <col min="8455" max="8632" width="9.109375" style="227"/>
    <col min="8633" max="8633" width="5.88671875" style="227" customWidth="1"/>
    <col min="8634" max="8634" width="40.33203125" style="227" customWidth="1"/>
    <col min="8635" max="8641" width="9.109375" style="227" customWidth="1"/>
    <col min="8642" max="8642" width="14.33203125" style="227" customWidth="1"/>
    <col min="8643" max="8643" width="14.88671875" style="227" customWidth="1"/>
    <col min="8644" max="8644" width="14.6640625" style="227" customWidth="1"/>
    <col min="8645" max="8645" width="13.44140625" style="227" customWidth="1"/>
    <col min="8646" max="8646" width="14.5546875" style="227" customWidth="1"/>
    <col min="8647" max="8647" width="13.5546875" style="227" customWidth="1"/>
    <col min="8648" max="8648" width="12.88671875" style="227" customWidth="1"/>
    <col min="8649" max="8649" width="12.109375" style="227" customWidth="1"/>
    <col min="8650" max="8650" width="11.33203125" style="227" customWidth="1"/>
    <col min="8651" max="8651" width="13.33203125" style="227" customWidth="1"/>
    <col min="8652" max="8652" width="11.33203125" style="227" customWidth="1"/>
    <col min="8653" max="8653" width="12.5546875" style="227" customWidth="1"/>
    <col min="8654" max="8657" width="12.109375" style="227" customWidth="1"/>
    <col min="8658" max="8661" width="11.33203125" style="227" customWidth="1"/>
    <col min="8662" max="8662" width="12.5546875" style="227" customWidth="1"/>
    <col min="8663" max="8663" width="14.88671875" style="227" customWidth="1"/>
    <col min="8664" max="8706" width="9.109375" style="227" customWidth="1"/>
    <col min="8707" max="8707" width="13.88671875" style="227" customWidth="1"/>
    <col min="8708" max="8709" width="9.109375" style="227" customWidth="1"/>
    <col min="8710" max="8710" width="11.88671875" style="227" bestFit="1" customWidth="1"/>
    <col min="8711" max="8888" width="9.109375" style="227"/>
    <col min="8889" max="8889" width="5.88671875" style="227" customWidth="1"/>
    <col min="8890" max="8890" width="40.33203125" style="227" customWidth="1"/>
    <col min="8891" max="8897" width="9.109375" style="227" customWidth="1"/>
    <col min="8898" max="8898" width="14.33203125" style="227" customWidth="1"/>
    <col min="8899" max="8899" width="14.88671875" style="227" customWidth="1"/>
    <col min="8900" max="8900" width="14.6640625" style="227" customWidth="1"/>
    <col min="8901" max="8901" width="13.44140625" style="227" customWidth="1"/>
    <col min="8902" max="8902" width="14.5546875" style="227" customWidth="1"/>
    <col min="8903" max="8903" width="13.5546875" style="227" customWidth="1"/>
    <col min="8904" max="8904" width="12.88671875" style="227" customWidth="1"/>
    <col min="8905" max="8905" width="12.109375" style="227" customWidth="1"/>
    <col min="8906" max="8906" width="11.33203125" style="227" customWidth="1"/>
    <col min="8907" max="8907" width="13.33203125" style="227" customWidth="1"/>
    <col min="8908" max="8908" width="11.33203125" style="227" customWidth="1"/>
    <col min="8909" max="8909" width="12.5546875" style="227" customWidth="1"/>
    <col min="8910" max="8913" width="12.109375" style="227" customWidth="1"/>
    <col min="8914" max="8917" width="11.33203125" style="227" customWidth="1"/>
    <col min="8918" max="8918" width="12.5546875" style="227" customWidth="1"/>
    <col min="8919" max="8919" width="14.88671875" style="227" customWidth="1"/>
    <col min="8920" max="8962" width="9.109375" style="227" customWidth="1"/>
    <col min="8963" max="8963" width="13.88671875" style="227" customWidth="1"/>
    <col min="8964" max="8965" width="9.109375" style="227" customWidth="1"/>
    <col min="8966" max="8966" width="11.88671875" style="227" bestFit="1" customWidth="1"/>
    <col min="8967" max="9144" width="9.109375" style="227"/>
    <col min="9145" max="9145" width="5.88671875" style="227" customWidth="1"/>
    <col min="9146" max="9146" width="40.33203125" style="227" customWidth="1"/>
    <col min="9147" max="9153" width="9.109375" style="227" customWidth="1"/>
    <col min="9154" max="9154" width="14.33203125" style="227" customWidth="1"/>
    <col min="9155" max="9155" width="14.88671875" style="227" customWidth="1"/>
    <col min="9156" max="9156" width="14.6640625" style="227" customWidth="1"/>
    <col min="9157" max="9157" width="13.44140625" style="227" customWidth="1"/>
    <col min="9158" max="9158" width="14.5546875" style="227" customWidth="1"/>
    <col min="9159" max="9159" width="13.5546875" style="227" customWidth="1"/>
    <col min="9160" max="9160" width="12.88671875" style="227" customWidth="1"/>
    <col min="9161" max="9161" width="12.109375" style="227" customWidth="1"/>
    <col min="9162" max="9162" width="11.33203125" style="227" customWidth="1"/>
    <col min="9163" max="9163" width="13.33203125" style="227" customWidth="1"/>
    <col min="9164" max="9164" width="11.33203125" style="227" customWidth="1"/>
    <col min="9165" max="9165" width="12.5546875" style="227" customWidth="1"/>
    <col min="9166" max="9169" width="12.109375" style="227" customWidth="1"/>
    <col min="9170" max="9173" width="11.33203125" style="227" customWidth="1"/>
    <col min="9174" max="9174" width="12.5546875" style="227" customWidth="1"/>
    <col min="9175" max="9175" width="14.88671875" style="227" customWidth="1"/>
    <col min="9176" max="9218" width="9.109375" style="227" customWidth="1"/>
    <col min="9219" max="9219" width="13.88671875" style="227" customWidth="1"/>
    <col min="9220" max="9221" width="9.109375" style="227" customWidth="1"/>
    <col min="9222" max="9222" width="11.88671875" style="227" bestFit="1" customWidth="1"/>
    <col min="9223" max="9400" width="9.109375" style="227"/>
    <col min="9401" max="9401" width="5.88671875" style="227" customWidth="1"/>
    <col min="9402" max="9402" width="40.33203125" style="227" customWidth="1"/>
    <col min="9403" max="9409" width="9.109375" style="227" customWidth="1"/>
    <col min="9410" max="9410" width="14.33203125" style="227" customWidth="1"/>
    <col min="9411" max="9411" width="14.88671875" style="227" customWidth="1"/>
    <col min="9412" max="9412" width="14.6640625" style="227" customWidth="1"/>
    <col min="9413" max="9413" width="13.44140625" style="227" customWidth="1"/>
    <col min="9414" max="9414" width="14.5546875" style="227" customWidth="1"/>
    <col min="9415" max="9415" width="13.5546875" style="227" customWidth="1"/>
    <col min="9416" max="9416" width="12.88671875" style="227" customWidth="1"/>
    <col min="9417" max="9417" width="12.109375" style="227" customWidth="1"/>
    <col min="9418" max="9418" width="11.33203125" style="227" customWidth="1"/>
    <col min="9419" max="9419" width="13.33203125" style="227" customWidth="1"/>
    <col min="9420" max="9420" width="11.33203125" style="227" customWidth="1"/>
    <col min="9421" max="9421" width="12.5546875" style="227" customWidth="1"/>
    <col min="9422" max="9425" width="12.109375" style="227" customWidth="1"/>
    <col min="9426" max="9429" width="11.33203125" style="227" customWidth="1"/>
    <col min="9430" max="9430" width="12.5546875" style="227" customWidth="1"/>
    <col min="9431" max="9431" width="14.88671875" style="227" customWidth="1"/>
    <col min="9432" max="9474" width="9.109375" style="227" customWidth="1"/>
    <col min="9475" max="9475" width="13.88671875" style="227" customWidth="1"/>
    <col min="9476" max="9477" width="9.109375" style="227" customWidth="1"/>
    <col min="9478" max="9478" width="11.88671875" style="227" bestFit="1" customWidth="1"/>
    <col min="9479" max="9656" width="9.109375" style="227"/>
    <col min="9657" max="9657" width="5.88671875" style="227" customWidth="1"/>
    <col min="9658" max="9658" width="40.33203125" style="227" customWidth="1"/>
    <col min="9659" max="9665" width="9.109375" style="227" customWidth="1"/>
    <col min="9666" max="9666" width="14.33203125" style="227" customWidth="1"/>
    <col min="9667" max="9667" width="14.88671875" style="227" customWidth="1"/>
    <col min="9668" max="9668" width="14.6640625" style="227" customWidth="1"/>
    <col min="9669" max="9669" width="13.44140625" style="227" customWidth="1"/>
    <col min="9670" max="9670" width="14.5546875" style="227" customWidth="1"/>
    <col min="9671" max="9671" width="13.5546875" style="227" customWidth="1"/>
    <col min="9672" max="9672" width="12.88671875" style="227" customWidth="1"/>
    <col min="9673" max="9673" width="12.109375" style="227" customWidth="1"/>
    <col min="9674" max="9674" width="11.33203125" style="227" customWidth="1"/>
    <col min="9675" max="9675" width="13.33203125" style="227" customWidth="1"/>
    <col min="9676" max="9676" width="11.33203125" style="227" customWidth="1"/>
    <col min="9677" max="9677" width="12.5546875" style="227" customWidth="1"/>
    <col min="9678" max="9681" width="12.109375" style="227" customWidth="1"/>
    <col min="9682" max="9685" width="11.33203125" style="227" customWidth="1"/>
    <col min="9686" max="9686" width="12.5546875" style="227" customWidth="1"/>
    <col min="9687" max="9687" width="14.88671875" style="227" customWidth="1"/>
    <col min="9688" max="9730" width="9.109375" style="227" customWidth="1"/>
    <col min="9731" max="9731" width="13.88671875" style="227" customWidth="1"/>
    <col min="9732" max="9733" width="9.109375" style="227" customWidth="1"/>
    <col min="9734" max="9734" width="11.88671875" style="227" bestFit="1" customWidth="1"/>
    <col min="9735" max="9912" width="9.109375" style="227"/>
    <col min="9913" max="9913" width="5.88671875" style="227" customWidth="1"/>
    <col min="9914" max="9914" width="40.33203125" style="227" customWidth="1"/>
    <col min="9915" max="9921" width="9.109375" style="227" customWidth="1"/>
    <col min="9922" max="9922" width="14.33203125" style="227" customWidth="1"/>
    <col min="9923" max="9923" width="14.88671875" style="227" customWidth="1"/>
    <col min="9924" max="9924" width="14.6640625" style="227" customWidth="1"/>
    <col min="9925" max="9925" width="13.44140625" style="227" customWidth="1"/>
    <col min="9926" max="9926" width="14.5546875" style="227" customWidth="1"/>
    <col min="9927" max="9927" width="13.5546875" style="227" customWidth="1"/>
    <col min="9928" max="9928" width="12.88671875" style="227" customWidth="1"/>
    <col min="9929" max="9929" width="12.109375" style="227" customWidth="1"/>
    <col min="9930" max="9930" width="11.33203125" style="227" customWidth="1"/>
    <col min="9931" max="9931" width="13.33203125" style="227" customWidth="1"/>
    <col min="9932" max="9932" width="11.33203125" style="227" customWidth="1"/>
    <col min="9933" max="9933" width="12.5546875" style="227" customWidth="1"/>
    <col min="9934" max="9937" width="12.109375" style="227" customWidth="1"/>
    <col min="9938" max="9941" width="11.33203125" style="227" customWidth="1"/>
    <col min="9942" max="9942" width="12.5546875" style="227" customWidth="1"/>
    <col min="9943" max="9943" width="14.88671875" style="227" customWidth="1"/>
    <col min="9944" max="9986" width="9.109375" style="227" customWidth="1"/>
    <col min="9987" max="9987" width="13.88671875" style="227" customWidth="1"/>
    <col min="9988" max="9989" width="9.109375" style="227" customWidth="1"/>
    <col min="9990" max="9990" width="11.88671875" style="227" bestFit="1" customWidth="1"/>
    <col min="9991" max="10168" width="9.109375" style="227"/>
    <col min="10169" max="10169" width="5.88671875" style="227" customWidth="1"/>
    <col min="10170" max="10170" width="40.33203125" style="227" customWidth="1"/>
    <col min="10171" max="10177" width="9.109375" style="227" customWidth="1"/>
    <col min="10178" max="10178" width="14.33203125" style="227" customWidth="1"/>
    <col min="10179" max="10179" width="14.88671875" style="227" customWidth="1"/>
    <col min="10180" max="10180" width="14.6640625" style="227" customWidth="1"/>
    <col min="10181" max="10181" width="13.44140625" style="227" customWidth="1"/>
    <col min="10182" max="10182" width="14.5546875" style="227" customWidth="1"/>
    <col min="10183" max="10183" width="13.5546875" style="227" customWidth="1"/>
    <col min="10184" max="10184" width="12.88671875" style="227" customWidth="1"/>
    <col min="10185" max="10185" width="12.109375" style="227" customWidth="1"/>
    <col min="10186" max="10186" width="11.33203125" style="227" customWidth="1"/>
    <col min="10187" max="10187" width="13.33203125" style="227" customWidth="1"/>
    <col min="10188" max="10188" width="11.33203125" style="227" customWidth="1"/>
    <col min="10189" max="10189" width="12.5546875" style="227" customWidth="1"/>
    <col min="10190" max="10193" width="12.109375" style="227" customWidth="1"/>
    <col min="10194" max="10197" width="11.33203125" style="227" customWidth="1"/>
    <col min="10198" max="10198" width="12.5546875" style="227" customWidth="1"/>
    <col min="10199" max="10199" width="14.88671875" style="227" customWidth="1"/>
    <col min="10200" max="10242" width="9.109375" style="227" customWidth="1"/>
    <col min="10243" max="10243" width="13.88671875" style="227" customWidth="1"/>
    <col min="10244" max="10245" width="9.109375" style="227" customWidth="1"/>
    <col min="10246" max="10246" width="11.88671875" style="227" bestFit="1" customWidth="1"/>
    <col min="10247" max="10424" width="9.109375" style="227"/>
    <col min="10425" max="10425" width="5.88671875" style="227" customWidth="1"/>
    <col min="10426" max="10426" width="40.33203125" style="227" customWidth="1"/>
    <col min="10427" max="10433" width="9.109375" style="227" customWidth="1"/>
    <col min="10434" max="10434" width="14.33203125" style="227" customWidth="1"/>
    <col min="10435" max="10435" width="14.88671875" style="227" customWidth="1"/>
    <col min="10436" max="10436" width="14.6640625" style="227" customWidth="1"/>
    <col min="10437" max="10437" width="13.44140625" style="227" customWidth="1"/>
    <col min="10438" max="10438" width="14.5546875" style="227" customWidth="1"/>
    <col min="10439" max="10439" width="13.5546875" style="227" customWidth="1"/>
    <col min="10440" max="10440" width="12.88671875" style="227" customWidth="1"/>
    <col min="10441" max="10441" width="12.109375" style="227" customWidth="1"/>
    <col min="10442" max="10442" width="11.33203125" style="227" customWidth="1"/>
    <col min="10443" max="10443" width="13.33203125" style="227" customWidth="1"/>
    <col min="10444" max="10444" width="11.33203125" style="227" customWidth="1"/>
    <col min="10445" max="10445" width="12.5546875" style="227" customWidth="1"/>
    <col min="10446" max="10449" width="12.109375" style="227" customWidth="1"/>
    <col min="10450" max="10453" width="11.33203125" style="227" customWidth="1"/>
    <col min="10454" max="10454" width="12.5546875" style="227" customWidth="1"/>
    <col min="10455" max="10455" width="14.88671875" style="227" customWidth="1"/>
    <col min="10456" max="10498" width="9.109375" style="227" customWidth="1"/>
    <col min="10499" max="10499" width="13.88671875" style="227" customWidth="1"/>
    <col min="10500" max="10501" width="9.109375" style="227" customWidth="1"/>
    <col min="10502" max="10502" width="11.88671875" style="227" bestFit="1" customWidth="1"/>
    <col min="10503" max="10680" width="9.109375" style="227"/>
    <col min="10681" max="10681" width="5.88671875" style="227" customWidth="1"/>
    <col min="10682" max="10682" width="40.33203125" style="227" customWidth="1"/>
    <col min="10683" max="10689" width="9.109375" style="227" customWidth="1"/>
    <col min="10690" max="10690" width="14.33203125" style="227" customWidth="1"/>
    <col min="10691" max="10691" width="14.88671875" style="227" customWidth="1"/>
    <col min="10692" max="10692" width="14.6640625" style="227" customWidth="1"/>
    <col min="10693" max="10693" width="13.44140625" style="227" customWidth="1"/>
    <col min="10694" max="10694" width="14.5546875" style="227" customWidth="1"/>
    <col min="10695" max="10695" width="13.5546875" style="227" customWidth="1"/>
    <col min="10696" max="10696" width="12.88671875" style="227" customWidth="1"/>
    <col min="10697" max="10697" width="12.109375" style="227" customWidth="1"/>
    <col min="10698" max="10698" width="11.33203125" style="227" customWidth="1"/>
    <col min="10699" max="10699" width="13.33203125" style="227" customWidth="1"/>
    <col min="10700" max="10700" width="11.33203125" style="227" customWidth="1"/>
    <col min="10701" max="10701" width="12.5546875" style="227" customWidth="1"/>
    <col min="10702" max="10705" width="12.109375" style="227" customWidth="1"/>
    <col min="10706" max="10709" width="11.33203125" style="227" customWidth="1"/>
    <col min="10710" max="10710" width="12.5546875" style="227" customWidth="1"/>
    <col min="10711" max="10711" width="14.88671875" style="227" customWidth="1"/>
    <col min="10712" max="10754" width="9.109375" style="227" customWidth="1"/>
    <col min="10755" max="10755" width="13.88671875" style="227" customWidth="1"/>
    <col min="10756" max="10757" width="9.109375" style="227" customWidth="1"/>
    <col min="10758" max="10758" width="11.88671875" style="227" bestFit="1" customWidth="1"/>
    <col min="10759" max="10936" width="9.109375" style="227"/>
    <col min="10937" max="10937" width="5.88671875" style="227" customWidth="1"/>
    <col min="10938" max="10938" width="40.33203125" style="227" customWidth="1"/>
    <col min="10939" max="10945" width="9.109375" style="227" customWidth="1"/>
    <col min="10946" max="10946" width="14.33203125" style="227" customWidth="1"/>
    <col min="10947" max="10947" width="14.88671875" style="227" customWidth="1"/>
    <col min="10948" max="10948" width="14.6640625" style="227" customWidth="1"/>
    <col min="10949" max="10949" width="13.44140625" style="227" customWidth="1"/>
    <col min="10950" max="10950" width="14.5546875" style="227" customWidth="1"/>
    <col min="10951" max="10951" width="13.5546875" style="227" customWidth="1"/>
    <col min="10952" max="10952" width="12.88671875" style="227" customWidth="1"/>
    <col min="10953" max="10953" width="12.109375" style="227" customWidth="1"/>
    <col min="10954" max="10954" width="11.33203125" style="227" customWidth="1"/>
    <col min="10955" max="10955" width="13.33203125" style="227" customWidth="1"/>
    <col min="10956" max="10956" width="11.33203125" style="227" customWidth="1"/>
    <col min="10957" max="10957" width="12.5546875" style="227" customWidth="1"/>
    <col min="10958" max="10961" width="12.109375" style="227" customWidth="1"/>
    <col min="10962" max="10965" width="11.33203125" style="227" customWidth="1"/>
    <col min="10966" max="10966" width="12.5546875" style="227" customWidth="1"/>
    <col min="10967" max="10967" width="14.88671875" style="227" customWidth="1"/>
    <col min="10968" max="11010" width="9.109375" style="227" customWidth="1"/>
    <col min="11011" max="11011" width="13.88671875" style="227" customWidth="1"/>
    <col min="11012" max="11013" width="9.109375" style="227" customWidth="1"/>
    <col min="11014" max="11014" width="11.88671875" style="227" bestFit="1" customWidth="1"/>
    <col min="11015" max="11192" width="9.109375" style="227"/>
    <col min="11193" max="11193" width="5.88671875" style="227" customWidth="1"/>
    <col min="11194" max="11194" width="40.33203125" style="227" customWidth="1"/>
    <col min="11195" max="11201" width="9.109375" style="227" customWidth="1"/>
    <col min="11202" max="11202" width="14.33203125" style="227" customWidth="1"/>
    <col min="11203" max="11203" width="14.88671875" style="227" customWidth="1"/>
    <col min="11204" max="11204" width="14.6640625" style="227" customWidth="1"/>
    <col min="11205" max="11205" width="13.44140625" style="227" customWidth="1"/>
    <col min="11206" max="11206" width="14.5546875" style="227" customWidth="1"/>
    <col min="11207" max="11207" width="13.5546875" style="227" customWidth="1"/>
    <col min="11208" max="11208" width="12.88671875" style="227" customWidth="1"/>
    <col min="11209" max="11209" width="12.109375" style="227" customWidth="1"/>
    <col min="11210" max="11210" width="11.33203125" style="227" customWidth="1"/>
    <col min="11211" max="11211" width="13.33203125" style="227" customWidth="1"/>
    <col min="11212" max="11212" width="11.33203125" style="227" customWidth="1"/>
    <col min="11213" max="11213" width="12.5546875" style="227" customWidth="1"/>
    <col min="11214" max="11217" width="12.109375" style="227" customWidth="1"/>
    <col min="11218" max="11221" width="11.33203125" style="227" customWidth="1"/>
    <col min="11222" max="11222" width="12.5546875" style="227" customWidth="1"/>
    <col min="11223" max="11223" width="14.88671875" style="227" customWidth="1"/>
    <col min="11224" max="11266" width="9.109375" style="227" customWidth="1"/>
    <col min="11267" max="11267" width="13.88671875" style="227" customWidth="1"/>
    <col min="11268" max="11269" width="9.109375" style="227" customWidth="1"/>
    <col min="11270" max="11270" width="11.88671875" style="227" bestFit="1" customWidth="1"/>
    <col min="11271" max="11448" width="9.109375" style="227"/>
    <col min="11449" max="11449" width="5.88671875" style="227" customWidth="1"/>
    <col min="11450" max="11450" width="40.33203125" style="227" customWidth="1"/>
    <col min="11451" max="11457" width="9.109375" style="227" customWidth="1"/>
    <col min="11458" max="11458" width="14.33203125" style="227" customWidth="1"/>
    <col min="11459" max="11459" width="14.88671875" style="227" customWidth="1"/>
    <col min="11460" max="11460" width="14.6640625" style="227" customWidth="1"/>
    <col min="11461" max="11461" width="13.44140625" style="227" customWidth="1"/>
    <col min="11462" max="11462" width="14.5546875" style="227" customWidth="1"/>
    <col min="11463" max="11463" width="13.5546875" style="227" customWidth="1"/>
    <col min="11464" max="11464" width="12.88671875" style="227" customWidth="1"/>
    <col min="11465" max="11465" width="12.109375" style="227" customWidth="1"/>
    <col min="11466" max="11466" width="11.33203125" style="227" customWidth="1"/>
    <col min="11467" max="11467" width="13.33203125" style="227" customWidth="1"/>
    <col min="11468" max="11468" width="11.33203125" style="227" customWidth="1"/>
    <col min="11469" max="11469" width="12.5546875" style="227" customWidth="1"/>
    <col min="11470" max="11473" width="12.109375" style="227" customWidth="1"/>
    <col min="11474" max="11477" width="11.33203125" style="227" customWidth="1"/>
    <col min="11478" max="11478" width="12.5546875" style="227" customWidth="1"/>
    <col min="11479" max="11479" width="14.88671875" style="227" customWidth="1"/>
    <col min="11480" max="11522" width="9.109375" style="227" customWidth="1"/>
    <col min="11523" max="11523" width="13.88671875" style="227" customWidth="1"/>
    <col min="11524" max="11525" width="9.109375" style="227" customWidth="1"/>
    <col min="11526" max="11526" width="11.88671875" style="227" bestFit="1" customWidth="1"/>
    <col min="11527" max="11704" width="9.109375" style="227"/>
    <col min="11705" max="11705" width="5.88671875" style="227" customWidth="1"/>
    <col min="11706" max="11706" width="40.33203125" style="227" customWidth="1"/>
    <col min="11707" max="11713" width="9.109375" style="227" customWidth="1"/>
    <col min="11714" max="11714" width="14.33203125" style="227" customWidth="1"/>
    <col min="11715" max="11715" width="14.88671875" style="227" customWidth="1"/>
    <col min="11716" max="11716" width="14.6640625" style="227" customWidth="1"/>
    <col min="11717" max="11717" width="13.44140625" style="227" customWidth="1"/>
    <col min="11718" max="11718" width="14.5546875" style="227" customWidth="1"/>
    <col min="11719" max="11719" width="13.5546875" style="227" customWidth="1"/>
    <col min="11720" max="11720" width="12.88671875" style="227" customWidth="1"/>
    <col min="11721" max="11721" width="12.109375" style="227" customWidth="1"/>
    <col min="11722" max="11722" width="11.33203125" style="227" customWidth="1"/>
    <col min="11723" max="11723" width="13.33203125" style="227" customWidth="1"/>
    <col min="11724" max="11724" width="11.33203125" style="227" customWidth="1"/>
    <col min="11725" max="11725" width="12.5546875" style="227" customWidth="1"/>
    <col min="11726" max="11729" width="12.109375" style="227" customWidth="1"/>
    <col min="11730" max="11733" width="11.33203125" style="227" customWidth="1"/>
    <col min="11734" max="11734" width="12.5546875" style="227" customWidth="1"/>
    <col min="11735" max="11735" width="14.88671875" style="227" customWidth="1"/>
    <col min="11736" max="11778" width="9.109375" style="227" customWidth="1"/>
    <col min="11779" max="11779" width="13.88671875" style="227" customWidth="1"/>
    <col min="11780" max="11781" width="9.109375" style="227" customWidth="1"/>
    <col min="11782" max="11782" width="11.88671875" style="227" bestFit="1" customWidth="1"/>
    <col min="11783" max="11960" width="9.109375" style="227"/>
    <col min="11961" max="11961" width="5.88671875" style="227" customWidth="1"/>
    <col min="11962" max="11962" width="40.33203125" style="227" customWidth="1"/>
    <col min="11963" max="11969" width="9.109375" style="227" customWidth="1"/>
    <col min="11970" max="11970" width="14.33203125" style="227" customWidth="1"/>
    <col min="11971" max="11971" width="14.88671875" style="227" customWidth="1"/>
    <col min="11972" max="11972" width="14.6640625" style="227" customWidth="1"/>
    <col min="11973" max="11973" width="13.44140625" style="227" customWidth="1"/>
    <col min="11974" max="11974" width="14.5546875" style="227" customWidth="1"/>
    <col min="11975" max="11975" width="13.5546875" style="227" customWidth="1"/>
    <col min="11976" max="11976" width="12.88671875" style="227" customWidth="1"/>
    <col min="11977" max="11977" width="12.109375" style="227" customWidth="1"/>
    <col min="11978" max="11978" width="11.33203125" style="227" customWidth="1"/>
    <col min="11979" max="11979" width="13.33203125" style="227" customWidth="1"/>
    <col min="11980" max="11980" width="11.33203125" style="227" customWidth="1"/>
    <col min="11981" max="11981" width="12.5546875" style="227" customWidth="1"/>
    <col min="11982" max="11985" width="12.109375" style="227" customWidth="1"/>
    <col min="11986" max="11989" width="11.33203125" style="227" customWidth="1"/>
    <col min="11990" max="11990" width="12.5546875" style="227" customWidth="1"/>
    <col min="11991" max="11991" width="14.88671875" style="227" customWidth="1"/>
    <col min="11992" max="12034" width="9.109375" style="227" customWidth="1"/>
    <col min="12035" max="12035" width="13.88671875" style="227" customWidth="1"/>
    <col min="12036" max="12037" width="9.109375" style="227" customWidth="1"/>
    <col min="12038" max="12038" width="11.88671875" style="227" bestFit="1" customWidth="1"/>
    <col min="12039" max="12216" width="9.109375" style="227"/>
    <col min="12217" max="12217" width="5.88671875" style="227" customWidth="1"/>
    <col min="12218" max="12218" width="40.33203125" style="227" customWidth="1"/>
    <col min="12219" max="12225" width="9.109375" style="227" customWidth="1"/>
    <col min="12226" max="12226" width="14.33203125" style="227" customWidth="1"/>
    <col min="12227" max="12227" width="14.88671875" style="227" customWidth="1"/>
    <col min="12228" max="12228" width="14.6640625" style="227" customWidth="1"/>
    <col min="12229" max="12229" width="13.44140625" style="227" customWidth="1"/>
    <col min="12230" max="12230" width="14.5546875" style="227" customWidth="1"/>
    <col min="12231" max="12231" width="13.5546875" style="227" customWidth="1"/>
    <col min="12232" max="12232" width="12.88671875" style="227" customWidth="1"/>
    <col min="12233" max="12233" width="12.109375" style="227" customWidth="1"/>
    <col min="12234" max="12234" width="11.33203125" style="227" customWidth="1"/>
    <col min="12235" max="12235" width="13.33203125" style="227" customWidth="1"/>
    <col min="12236" max="12236" width="11.33203125" style="227" customWidth="1"/>
    <col min="12237" max="12237" width="12.5546875" style="227" customWidth="1"/>
    <col min="12238" max="12241" width="12.109375" style="227" customWidth="1"/>
    <col min="12242" max="12245" width="11.33203125" style="227" customWidth="1"/>
    <col min="12246" max="12246" width="12.5546875" style="227" customWidth="1"/>
    <col min="12247" max="12247" width="14.88671875" style="227" customWidth="1"/>
    <col min="12248" max="12290" width="9.109375" style="227" customWidth="1"/>
    <col min="12291" max="12291" width="13.88671875" style="227" customWidth="1"/>
    <col min="12292" max="12293" width="9.109375" style="227" customWidth="1"/>
    <col min="12294" max="12294" width="11.88671875" style="227" bestFit="1" customWidth="1"/>
    <col min="12295" max="12472" width="9.109375" style="227"/>
    <col min="12473" max="12473" width="5.88671875" style="227" customWidth="1"/>
    <col min="12474" max="12474" width="40.33203125" style="227" customWidth="1"/>
    <col min="12475" max="12481" width="9.109375" style="227" customWidth="1"/>
    <col min="12482" max="12482" width="14.33203125" style="227" customWidth="1"/>
    <col min="12483" max="12483" width="14.88671875" style="227" customWidth="1"/>
    <col min="12484" max="12484" width="14.6640625" style="227" customWidth="1"/>
    <col min="12485" max="12485" width="13.44140625" style="227" customWidth="1"/>
    <col min="12486" max="12486" width="14.5546875" style="227" customWidth="1"/>
    <col min="12487" max="12487" width="13.5546875" style="227" customWidth="1"/>
    <col min="12488" max="12488" width="12.88671875" style="227" customWidth="1"/>
    <col min="12489" max="12489" width="12.109375" style="227" customWidth="1"/>
    <col min="12490" max="12490" width="11.33203125" style="227" customWidth="1"/>
    <col min="12491" max="12491" width="13.33203125" style="227" customWidth="1"/>
    <col min="12492" max="12492" width="11.33203125" style="227" customWidth="1"/>
    <col min="12493" max="12493" width="12.5546875" style="227" customWidth="1"/>
    <col min="12494" max="12497" width="12.109375" style="227" customWidth="1"/>
    <col min="12498" max="12501" width="11.33203125" style="227" customWidth="1"/>
    <col min="12502" max="12502" width="12.5546875" style="227" customWidth="1"/>
    <col min="12503" max="12503" width="14.88671875" style="227" customWidth="1"/>
    <col min="12504" max="12546" width="9.109375" style="227" customWidth="1"/>
    <col min="12547" max="12547" width="13.88671875" style="227" customWidth="1"/>
    <col min="12548" max="12549" width="9.109375" style="227" customWidth="1"/>
    <col min="12550" max="12550" width="11.88671875" style="227" bestFit="1" customWidth="1"/>
    <col min="12551" max="12728" width="9.109375" style="227"/>
    <col min="12729" max="12729" width="5.88671875" style="227" customWidth="1"/>
    <col min="12730" max="12730" width="40.33203125" style="227" customWidth="1"/>
    <col min="12731" max="12737" width="9.109375" style="227" customWidth="1"/>
    <col min="12738" max="12738" width="14.33203125" style="227" customWidth="1"/>
    <col min="12739" max="12739" width="14.88671875" style="227" customWidth="1"/>
    <col min="12740" max="12740" width="14.6640625" style="227" customWidth="1"/>
    <col min="12741" max="12741" width="13.44140625" style="227" customWidth="1"/>
    <col min="12742" max="12742" width="14.5546875" style="227" customWidth="1"/>
    <col min="12743" max="12743" width="13.5546875" style="227" customWidth="1"/>
    <col min="12744" max="12744" width="12.88671875" style="227" customWidth="1"/>
    <col min="12745" max="12745" width="12.109375" style="227" customWidth="1"/>
    <col min="12746" max="12746" width="11.33203125" style="227" customWidth="1"/>
    <col min="12747" max="12747" width="13.33203125" style="227" customWidth="1"/>
    <col min="12748" max="12748" width="11.33203125" style="227" customWidth="1"/>
    <col min="12749" max="12749" width="12.5546875" style="227" customWidth="1"/>
    <col min="12750" max="12753" width="12.109375" style="227" customWidth="1"/>
    <col min="12754" max="12757" width="11.33203125" style="227" customWidth="1"/>
    <col min="12758" max="12758" width="12.5546875" style="227" customWidth="1"/>
    <col min="12759" max="12759" width="14.88671875" style="227" customWidth="1"/>
    <col min="12760" max="12802" width="9.109375" style="227" customWidth="1"/>
    <col min="12803" max="12803" width="13.88671875" style="227" customWidth="1"/>
    <col min="12804" max="12805" width="9.109375" style="227" customWidth="1"/>
    <col min="12806" max="12806" width="11.88671875" style="227" bestFit="1" customWidth="1"/>
    <col min="12807" max="12984" width="9.109375" style="227"/>
    <col min="12985" max="12985" width="5.88671875" style="227" customWidth="1"/>
    <col min="12986" max="12986" width="40.33203125" style="227" customWidth="1"/>
    <col min="12987" max="12993" width="9.109375" style="227" customWidth="1"/>
    <col min="12994" max="12994" width="14.33203125" style="227" customWidth="1"/>
    <col min="12995" max="12995" width="14.88671875" style="227" customWidth="1"/>
    <col min="12996" max="12996" width="14.6640625" style="227" customWidth="1"/>
    <col min="12997" max="12997" width="13.44140625" style="227" customWidth="1"/>
    <col min="12998" max="12998" width="14.5546875" style="227" customWidth="1"/>
    <col min="12999" max="12999" width="13.5546875" style="227" customWidth="1"/>
    <col min="13000" max="13000" width="12.88671875" style="227" customWidth="1"/>
    <col min="13001" max="13001" width="12.109375" style="227" customWidth="1"/>
    <col min="13002" max="13002" width="11.33203125" style="227" customWidth="1"/>
    <col min="13003" max="13003" width="13.33203125" style="227" customWidth="1"/>
    <col min="13004" max="13004" width="11.33203125" style="227" customWidth="1"/>
    <col min="13005" max="13005" width="12.5546875" style="227" customWidth="1"/>
    <col min="13006" max="13009" width="12.109375" style="227" customWidth="1"/>
    <col min="13010" max="13013" width="11.33203125" style="227" customWidth="1"/>
    <col min="13014" max="13014" width="12.5546875" style="227" customWidth="1"/>
    <col min="13015" max="13015" width="14.88671875" style="227" customWidth="1"/>
    <col min="13016" max="13058" width="9.109375" style="227" customWidth="1"/>
    <col min="13059" max="13059" width="13.88671875" style="227" customWidth="1"/>
    <col min="13060" max="13061" width="9.109375" style="227" customWidth="1"/>
    <col min="13062" max="13062" width="11.88671875" style="227" bestFit="1" customWidth="1"/>
    <col min="13063" max="13240" width="9.109375" style="227"/>
    <col min="13241" max="13241" width="5.88671875" style="227" customWidth="1"/>
    <col min="13242" max="13242" width="40.33203125" style="227" customWidth="1"/>
    <col min="13243" max="13249" width="9.109375" style="227" customWidth="1"/>
    <col min="13250" max="13250" width="14.33203125" style="227" customWidth="1"/>
    <col min="13251" max="13251" width="14.88671875" style="227" customWidth="1"/>
    <col min="13252" max="13252" width="14.6640625" style="227" customWidth="1"/>
    <col min="13253" max="13253" width="13.44140625" style="227" customWidth="1"/>
    <col min="13254" max="13254" width="14.5546875" style="227" customWidth="1"/>
    <col min="13255" max="13255" width="13.5546875" style="227" customWidth="1"/>
    <col min="13256" max="13256" width="12.88671875" style="227" customWidth="1"/>
    <col min="13257" max="13257" width="12.109375" style="227" customWidth="1"/>
    <col min="13258" max="13258" width="11.33203125" style="227" customWidth="1"/>
    <col min="13259" max="13259" width="13.33203125" style="227" customWidth="1"/>
    <col min="13260" max="13260" width="11.33203125" style="227" customWidth="1"/>
    <col min="13261" max="13261" width="12.5546875" style="227" customWidth="1"/>
    <col min="13262" max="13265" width="12.109375" style="227" customWidth="1"/>
    <col min="13266" max="13269" width="11.33203125" style="227" customWidth="1"/>
    <col min="13270" max="13270" width="12.5546875" style="227" customWidth="1"/>
    <col min="13271" max="13271" width="14.88671875" style="227" customWidth="1"/>
    <col min="13272" max="13314" width="9.109375" style="227" customWidth="1"/>
    <col min="13315" max="13315" width="13.88671875" style="227" customWidth="1"/>
    <col min="13316" max="13317" width="9.109375" style="227" customWidth="1"/>
    <col min="13318" max="13318" width="11.88671875" style="227" bestFit="1" customWidth="1"/>
    <col min="13319" max="13496" width="9.109375" style="227"/>
    <col min="13497" max="13497" width="5.88671875" style="227" customWidth="1"/>
    <col min="13498" max="13498" width="40.33203125" style="227" customWidth="1"/>
    <col min="13499" max="13505" width="9.109375" style="227" customWidth="1"/>
    <col min="13506" max="13506" width="14.33203125" style="227" customWidth="1"/>
    <col min="13507" max="13507" width="14.88671875" style="227" customWidth="1"/>
    <col min="13508" max="13508" width="14.6640625" style="227" customWidth="1"/>
    <col min="13509" max="13509" width="13.44140625" style="227" customWidth="1"/>
    <col min="13510" max="13510" width="14.5546875" style="227" customWidth="1"/>
    <col min="13511" max="13511" width="13.5546875" style="227" customWidth="1"/>
    <col min="13512" max="13512" width="12.88671875" style="227" customWidth="1"/>
    <col min="13513" max="13513" width="12.109375" style="227" customWidth="1"/>
    <col min="13514" max="13514" width="11.33203125" style="227" customWidth="1"/>
    <col min="13515" max="13515" width="13.33203125" style="227" customWidth="1"/>
    <col min="13516" max="13516" width="11.33203125" style="227" customWidth="1"/>
    <col min="13517" max="13517" width="12.5546875" style="227" customWidth="1"/>
    <col min="13518" max="13521" width="12.109375" style="227" customWidth="1"/>
    <col min="13522" max="13525" width="11.33203125" style="227" customWidth="1"/>
    <col min="13526" max="13526" width="12.5546875" style="227" customWidth="1"/>
    <col min="13527" max="13527" width="14.88671875" style="227" customWidth="1"/>
    <col min="13528" max="13570" width="9.109375" style="227" customWidth="1"/>
    <col min="13571" max="13571" width="13.88671875" style="227" customWidth="1"/>
    <col min="13572" max="13573" width="9.109375" style="227" customWidth="1"/>
    <col min="13574" max="13574" width="11.88671875" style="227" bestFit="1" customWidth="1"/>
    <col min="13575" max="13752" width="9.109375" style="227"/>
    <col min="13753" max="13753" width="5.88671875" style="227" customWidth="1"/>
    <col min="13754" max="13754" width="40.33203125" style="227" customWidth="1"/>
    <col min="13755" max="13761" width="9.109375" style="227" customWidth="1"/>
    <col min="13762" max="13762" width="14.33203125" style="227" customWidth="1"/>
    <col min="13763" max="13763" width="14.88671875" style="227" customWidth="1"/>
    <col min="13764" max="13764" width="14.6640625" style="227" customWidth="1"/>
    <col min="13765" max="13765" width="13.44140625" style="227" customWidth="1"/>
    <col min="13766" max="13766" width="14.5546875" style="227" customWidth="1"/>
    <col min="13767" max="13767" width="13.5546875" style="227" customWidth="1"/>
    <col min="13768" max="13768" width="12.88671875" style="227" customWidth="1"/>
    <col min="13769" max="13769" width="12.109375" style="227" customWidth="1"/>
    <col min="13770" max="13770" width="11.33203125" style="227" customWidth="1"/>
    <col min="13771" max="13771" width="13.33203125" style="227" customWidth="1"/>
    <col min="13772" max="13772" width="11.33203125" style="227" customWidth="1"/>
    <col min="13773" max="13773" width="12.5546875" style="227" customWidth="1"/>
    <col min="13774" max="13777" width="12.109375" style="227" customWidth="1"/>
    <col min="13778" max="13781" width="11.33203125" style="227" customWidth="1"/>
    <col min="13782" max="13782" width="12.5546875" style="227" customWidth="1"/>
    <col min="13783" max="13783" width="14.88671875" style="227" customWidth="1"/>
    <col min="13784" max="13826" width="9.109375" style="227" customWidth="1"/>
    <col min="13827" max="13827" width="13.88671875" style="227" customWidth="1"/>
    <col min="13828" max="13829" width="9.109375" style="227" customWidth="1"/>
    <col min="13830" max="13830" width="11.88671875" style="227" bestFit="1" customWidth="1"/>
    <col min="13831" max="14008" width="9.109375" style="227"/>
    <col min="14009" max="14009" width="5.88671875" style="227" customWidth="1"/>
    <col min="14010" max="14010" width="40.33203125" style="227" customWidth="1"/>
    <col min="14011" max="14017" width="9.109375" style="227" customWidth="1"/>
    <col min="14018" max="14018" width="14.33203125" style="227" customWidth="1"/>
    <col min="14019" max="14019" width="14.88671875" style="227" customWidth="1"/>
    <col min="14020" max="14020" width="14.6640625" style="227" customWidth="1"/>
    <col min="14021" max="14021" width="13.44140625" style="227" customWidth="1"/>
    <col min="14022" max="14022" width="14.5546875" style="227" customWidth="1"/>
    <col min="14023" max="14023" width="13.5546875" style="227" customWidth="1"/>
    <col min="14024" max="14024" width="12.88671875" style="227" customWidth="1"/>
    <col min="14025" max="14025" width="12.109375" style="227" customWidth="1"/>
    <col min="14026" max="14026" width="11.33203125" style="227" customWidth="1"/>
    <col min="14027" max="14027" width="13.33203125" style="227" customWidth="1"/>
    <col min="14028" max="14028" width="11.33203125" style="227" customWidth="1"/>
    <col min="14029" max="14029" width="12.5546875" style="227" customWidth="1"/>
    <col min="14030" max="14033" width="12.109375" style="227" customWidth="1"/>
    <col min="14034" max="14037" width="11.33203125" style="227" customWidth="1"/>
    <col min="14038" max="14038" width="12.5546875" style="227" customWidth="1"/>
    <col min="14039" max="14039" width="14.88671875" style="227" customWidth="1"/>
    <col min="14040" max="14082" width="9.109375" style="227" customWidth="1"/>
    <col min="14083" max="14083" width="13.88671875" style="227" customWidth="1"/>
    <col min="14084" max="14085" width="9.109375" style="227" customWidth="1"/>
    <col min="14086" max="14086" width="11.88671875" style="227" bestFit="1" customWidth="1"/>
    <col min="14087" max="14264" width="9.109375" style="227"/>
    <col min="14265" max="14265" width="5.88671875" style="227" customWidth="1"/>
    <col min="14266" max="14266" width="40.33203125" style="227" customWidth="1"/>
    <col min="14267" max="14273" width="9.109375" style="227" customWidth="1"/>
    <col min="14274" max="14274" width="14.33203125" style="227" customWidth="1"/>
    <col min="14275" max="14275" width="14.88671875" style="227" customWidth="1"/>
    <col min="14276" max="14276" width="14.6640625" style="227" customWidth="1"/>
    <col min="14277" max="14277" width="13.44140625" style="227" customWidth="1"/>
    <col min="14278" max="14278" width="14.5546875" style="227" customWidth="1"/>
    <col min="14279" max="14279" width="13.5546875" style="227" customWidth="1"/>
    <col min="14280" max="14280" width="12.88671875" style="227" customWidth="1"/>
    <col min="14281" max="14281" width="12.109375" style="227" customWidth="1"/>
    <col min="14282" max="14282" width="11.33203125" style="227" customWidth="1"/>
    <col min="14283" max="14283" width="13.33203125" style="227" customWidth="1"/>
    <col min="14284" max="14284" width="11.33203125" style="227" customWidth="1"/>
    <col min="14285" max="14285" width="12.5546875" style="227" customWidth="1"/>
    <col min="14286" max="14289" width="12.109375" style="227" customWidth="1"/>
    <col min="14290" max="14293" width="11.33203125" style="227" customWidth="1"/>
    <col min="14294" max="14294" width="12.5546875" style="227" customWidth="1"/>
    <col min="14295" max="14295" width="14.88671875" style="227" customWidth="1"/>
    <col min="14296" max="14338" width="9.109375" style="227" customWidth="1"/>
    <col min="14339" max="14339" width="13.88671875" style="227" customWidth="1"/>
    <col min="14340" max="14341" width="9.109375" style="227" customWidth="1"/>
    <col min="14342" max="14342" width="11.88671875" style="227" bestFit="1" customWidth="1"/>
    <col min="14343" max="14520" width="9.109375" style="227"/>
    <col min="14521" max="14521" width="5.88671875" style="227" customWidth="1"/>
    <col min="14522" max="14522" width="40.33203125" style="227" customWidth="1"/>
    <col min="14523" max="14529" width="9.109375" style="227" customWidth="1"/>
    <col min="14530" max="14530" width="14.33203125" style="227" customWidth="1"/>
    <col min="14531" max="14531" width="14.88671875" style="227" customWidth="1"/>
    <col min="14532" max="14532" width="14.6640625" style="227" customWidth="1"/>
    <col min="14533" max="14533" width="13.44140625" style="227" customWidth="1"/>
    <col min="14534" max="14534" width="14.5546875" style="227" customWidth="1"/>
    <col min="14535" max="14535" width="13.5546875" style="227" customWidth="1"/>
    <col min="14536" max="14536" width="12.88671875" style="227" customWidth="1"/>
    <col min="14537" max="14537" width="12.109375" style="227" customWidth="1"/>
    <col min="14538" max="14538" width="11.33203125" style="227" customWidth="1"/>
    <col min="14539" max="14539" width="13.33203125" style="227" customWidth="1"/>
    <col min="14540" max="14540" width="11.33203125" style="227" customWidth="1"/>
    <col min="14541" max="14541" width="12.5546875" style="227" customWidth="1"/>
    <col min="14542" max="14545" width="12.109375" style="227" customWidth="1"/>
    <col min="14546" max="14549" width="11.33203125" style="227" customWidth="1"/>
    <col min="14550" max="14550" width="12.5546875" style="227" customWidth="1"/>
    <col min="14551" max="14551" width="14.88671875" style="227" customWidth="1"/>
    <col min="14552" max="14594" width="9.109375" style="227" customWidth="1"/>
    <col min="14595" max="14595" width="13.88671875" style="227" customWidth="1"/>
    <col min="14596" max="14597" width="9.109375" style="227" customWidth="1"/>
    <col min="14598" max="14598" width="11.88671875" style="227" bestFit="1" customWidth="1"/>
    <col min="14599" max="14776" width="9.109375" style="227"/>
    <col min="14777" max="14777" width="5.88671875" style="227" customWidth="1"/>
    <col min="14778" max="14778" width="40.33203125" style="227" customWidth="1"/>
    <col min="14779" max="14785" width="9.109375" style="227" customWidth="1"/>
    <col min="14786" max="14786" width="14.33203125" style="227" customWidth="1"/>
    <col min="14787" max="14787" width="14.88671875" style="227" customWidth="1"/>
    <col min="14788" max="14788" width="14.6640625" style="227" customWidth="1"/>
    <col min="14789" max="14789" width="13.44140625" style="227" customWidth="1"/>
    <col min="14790" max="14790" width="14.5546875" style="227" customWidth="1"/>
    <col min="14791" max="14791" width="13.5546875" style="227" customWidth="1"/>
    <col min="14792" max="14792" width="12.88671875" style="227" customWidth="1"/>
    <col min="14793" max="14793" width="12.109375" style="227" customWidth="1"/>
    <col min="14794" max="14794" width="11.33203125" style="227" customWidth="1"/>
    <col min="14795" max="14795" width="13.33203125" style="227" customWidth="1"/>
    <col min="14796" max="14796" width="11.33203125" style="227" customWidth="1"/>
    <col min="14797" max="14797" width="12.5546875" style="227" customWidth="1"/>
    <col min="14798" max="14801" width="12.109375" style="227" customWidth="1"/>
    <col min="14802" max="14805" width="11.33203125" style="227" customWidth="1"/>
    <col min="14806" max="14806" width="12.5546875" style="227" customWidth="1"/>
    <col min="14807" max="14807" width="14.88671875" style="227" customWidth="1"/>
    <col min="14808" max="14850" width="9.109375" style="227" customWidth="1"/>
    <col min="14851" max="14851" width="13.88671875" style="227" customWidth="1"/>
    <col min="14852" max="14853" width="9.109375" style="227" customWidth="1"/>
    <col min="14854" max="14854" width="11.88671875" style="227" bestFit="1" customWidth="1"/>
    <col min="14855" max="15032" width="9.109375" style="227"/>
    <col min="15033" max="15033" width="5.88671875" style="227" customWidth="1"/>
    <col min="15034" max="15034" width="40.33203125" style="227" customWidth="1"/>
    <col min="15035" max="15041" width="9.109375" style="227" customWidth="1"/>
    <col min="15042" max="15042" width="14.33203125" style="227" customWidth="1"/>
    <col min="15043" max="15043" width="14.88671875" style="227" customWidth="1"/>
    <col min="15044" max="15044" width="14.6640625" style="227" customWidth="1"/>
    <col min="15045" max="15045" width="13.44140625" style="227" customWidth="1"/>
    <col min="15046" max="15046" width="14.5546875" style="227" customWidth="1"/>
    <col min="15047" max="15047" width="13.5546875" style="227" customWidth="1"/>
    <col min="15048" max="15048" width="12.88671875" style="227" customWidth="1"/>
    <col min="15049" max="15049" width="12.109375" style="227" customWidth="1"/>
    <col min="15050" max="15050" width="11.33203125" style="227" customWidth="1"/>
    <col min="15051" max="15051" width="13.33203125" style="227" customWidth="1"/>
    <col min="15052" max="15052" width="11.33203125" style="227" customWidth="1"/>
    <col min="15053" max="15053" width="12.5546875" style="227" customWidth="1"/>
    <col min="15054" max="15057" width="12.109375" style="227" customWidth="1"/>
    <col min="15058" max="15061" width="11.33203125" style="227" customWidth="1"/>
    <col min="15062" max="15062" width="12.5546875" style="227" customWidth="1"/>
    <col min="15063" max="15063" width="14.88671875" style="227" customWidth="1"/>
    <col min="15064" max="15106" width="9.109375" style="227" customWidth="1"/>
    <col min="15107" max="15107" width="13.88671875" style="227" customWidth="1"/>
    <col min="15108" max="15109" width="9.109375" style="227" customWidth="1"/>
    <col min="15110" max="15110" width="11.88671875" style="227" bestFit="1" customWidth="1"/>
    <col min="15111" max="15288" width="9.109375" style="227"/>
    <col min="15289" max="15289" width="5.88671875" style="227" customWidth="1"/>
    <col min="15290" max="15290" width="40.33203125" style="227" customWidth="1"/>
    <col min="15291" max="15297" width="9.109375" style="227" customWidth="1"/>
    <col min="15298" max="15298" width="14.33203125" style="227" customWidth="1"/>
    <col min="15299" max="15299" width="14.88671875" style="227" customWidth="1"/>
    <col min="15300" max="15300" width="14.6640625" style="227" customWidth="1"/>
    <col min="15301" max="15301" width="13.44140625" style="227" customWidth="1"/>
    <col min="15302" max="15302" width="14.5546875" style="227" customWidth="1"/>
    <col min="15303" max="15303" width="13.5546875" style="227" customWidth="1"/>
    <col min="15304" max="15304" width="12.88671875" style="227" customWidth="1"/>
    <col min="15305" max="15305" width="12.109375" style="227" customWidth="1"/>
    <col min="15306" max="15306" width="11.33203125" style="227" customWidth="1"/>
    <col min="15307" max="15307" width="13.33203125" style="227" customWidth="1"/>
    <col min="15308" max="15308" width="11.33203125" style="227" customWidth="1"/>
    <col min="15309" max="15309" width="12.5546875" style="227" customWidth="1"/>
    <col min="15310" max="15313" width="12.109375" style="227" customWidth="1"/>
    <col min="15314" max="15317" width="11.33203125" style="227" customWidth="1"/>
    <col min="15318" max="15318" width="12.5546875" style="227" customWidth="1"/>
    <col min="15319" max="15319" width="14.88671875" style="227" customWidth="1"/>
    <col min="15320" max="15362" width="9.109375" style="227" customWidth="1"/>
    <col min="15363" max="15363" width="13.88671875" style="227" customWidth="1"/>
    <col min="15364" max="15365" width="9.109375" style="227" customWidth="1"/>
    <col min="15366" max="15366" width="11.88671875" style="227" bestFit="1" customWidth="1"/>
    <col min="15367" max="15544" width="9.109375" style="227"/>
    <col min="15545" max="15545" width="5.88671875" style="227" customWidth="1"/>
    <col min="15546" max="15546" width="40.33203125" style="227" customWidth="1"/>
    <col min="15547" max="15553" width="9.109375" style="227" customWidth="1"/>
    <col min="15554" max="15554" width="14.33203125" style="227" customWidth="1"/>
    <col min="15555" max="15555" width="14.88671875" style="227" customWidth="1"/>
    <col min="15556" max="15556" width="14.6640625" style="227" customWidth="1"/>
    <col min="15557" max="15557" width="13.44140625" style="227" customWidth="1"/>
    <col min="15558" max="15558" width="14.5546875" style="227" customWidth="1"/>
    <col min="15559" max="15559" width="13.5546875" style="227" customWidth="1"/>
    <col min="15560" max="15560" width="12.88671875" style="227" customWidth="1"/>
    <col min="15561" max="15561" width="12.109375" style="227" customWidth="1"/>
    <col min="15562" max="15562" width="11.33203125" style="227" customWidth="1"/>
    <col min="15563" max="15563" width="13.33203125" style="227" customWidth="1"/>
    <col min="15564" max="15564" width="11.33203125" style="227" customWidth="1"/>
    <col min="15565" max="15565" width="12.5546875" style="227" customWidth="1"/>
    <col min="15566" max="15569" width="12.109375" style="227" customWidth="1"/>
    <col min="15570" max="15573" width="11.33203125" style="227" customWidth="1"/>
    <col min="15574" max="15574" width="12.5546875" style="227" customWidth="1"/>
    <col min="15575" max="15575" width="14.88671875" style="227" customWidth="1"/>
    <col min="15576" max="15618" width="9.109375" style="227" customWidth="1"/>
    <col min="15619" max="15619" width="13.88671875" style="227" customWidth="1"/>
    <col min="15620" max="15621" width="9.109375" style="227" customWidth="1"/>
    <col min="15622" max="15622" width="11.88671875" style="227" bestFit="1" customWidth="1"/>
    <col min="15623" max="15800" width="9.109375" style="227"/>
    <col min="15801" max="15801" width="5.88671875" style="227" customWidth="1"/>
    <col min="15802" max="15802" width="40.33203125" style="227" customWidth="1"/>
    <col min="15803" max="15809" width="9.109375" style="227" customWidth="1"/>
    <col min="15810" max="15810" width="14.33203125" style="227" customWidth="1"/>
    <col min="15811" max="15811" width="14.88671875" style="227" customWidth="1"/>
    <col min="15812" max="15812" width="14.6640625" style="227" customWidth="1"/>
    <col min="15813" max="15813" width="13.44140625" style="227" customWidth="1"/>
    <col min="15814" max="15814" width="14.5546875" style="227" customWidth="1"/>
    <col min="15815" max="15815" width="13.5546875" style="227" customWidth="1"/>
    <col min="15816" max="15816" width="12.88671875" style="227" customWidth="1"/>
    <col min="15817" max="15817" width="12.109375" style="227" customWidth="1"/>
    <col min="15818" max="15818" width="11.33203125" style="227" customWidth="1"/>
    <col min="15819" max="15819" width="13.33203125" style="227" customWidth="1"/>
    <col min="15820" max="15820" width="11.33203125" style="227" customWidth="1"/>
    <col min="15821" max="15821" width="12.5546875" style="227" customWidth="1"/>
    <col min="15822" max="15825" width="12.109375" style="227" customWidth="1"/>
    <col min="15826" max="15829" width="11.33203125" style="227" customWidth="1"/>
    <col min="15830" max="15830" width="12.5546875" style="227" customWidth="1"/>
    <col min="15831" max="15831" width="14.88671875" style="227" customWidth="1"/>
    <col min="15832" max="15874" width="9.109375" style="227" customWidth="1"/>
    <col min="15875" max="15875" width="13.88671875" style="227" customWidth="1"/>
    <col min="15876" max="15877" width="9.109375" style="227" customWidth="1"/>
    <col min="15878" max="15878" width="11.88671875" style="227" bestFit="1" customWidth="1"/>
    <col min="15879" max="16056" width="9.109375" style="227"/>
    <col min="16057" max="16057" width="5.88671875" style="227" customWidth="1"/>
    <col min="16058" max="16058" width="40.33203125" style="227" customWidth="1"/>
    <col min="16059" max="16065" width="9.109375" style="227" customWidth="1"/>
    <col min="16066" max="16066" width="14.33203125" style="227" customWidth="1"/>
    <col min="16067" max="16067" width="14.88671875" style="227" customWidth="1"/>
    <col min="16068" max="16068" width="14.6640625" style="227" customWidth="1"/>
    <col min="16069" max="16069" width="13.44140625" style="227" customWidth="1"/>
    <col min="16070" max="16070" width="14.5546875" style="227" customWidth="1"/>
    <col min="16071" max="16071" width="13.5546875" style="227" customWidth="1"/>
    <col min="16072" max="16072" width="12.88671875" style="227" customWidth="1"/>
    <col min="16073" max="16073" width="12.109375" style="227" customWidth="1"/>
    <col min="16074" max="16074" width="11.33203125" style="227" customWidth="1"/>
    <col min="16075" max="16075" width="13.33203125" style="227" customWidth="1"/>
    <col min="16076" max="16076" width="11.33203125" style="227" customWidth="1"/>
    <col min="16077" max="16077" width="12.5546875" style="227" customWidth="1"/>
    <col min="16078" max="16081" width="12.109375" style="227" customWidth="1"/>
    <col min="16082" max="16085" width="11.33203125" style="227" customWidth="1"/>
    <col min="16086" max="16086" width="12.5546875" style="227" customWidth="1"/>
    <col min="16087" max="16087" width="14.88671875" style="227" customWidth="1"/>
    <col min="16088" max="16130" width="9.109375" style="227" customWidth="1"/>
    <col min="16131" max="16131" width="13.88671875" style="227" customWidth="1"/>
    <col min="16132" max="16133" width="9.109375" style="227" customWidth="1"/>
    <col min="16134" max="16134" width="11.88671875" style="227" bestFit="1" customWidth="1"/>
    <col min="16135" max="16384" width="9.109375" style="227"/>
  </cols>
  <sheetData>
    <row r="1" spans="1:26" x14ac:dyDescent="0.25">
      <c r="A1" s="2" t="s">
        <v>0</v>
      </c>
      <c r="B1" s="223"/>
      <c r="C1" s="224"/>
    </row>
    <row r="2" spans="1:26" x14ac:dyDescent="0.25">
      <c r="A2" s="2" t="s">
        <v>1</v>
      </c>
      <c r="B2" s="223"/>
      <c r="C2" s="224"/>
    </row>
    <row r="3" spans="1:26" x14ac:dyDescent="0.25">
      <c r="A3" s="2" t="s">
        <v>500</v>
      </c>
      <c r="B3" s="223"/>
      <c r="C3" s="224"/>
    </row>
    <row r="4" spans="1:26" x14ac:dyDescent="0.25">
      <c r="A4" s="2" t="s">
        <v>113</v>
      </c>
      <c r="B4" s="223"/>
      <c r="C4" s="224"/>
    </row>
    <row r="5" spans="1:26" x14ac:dyDescent="0.25">
      <c r="A5" s="223"/>
      <c r="B5" s="223"/>
      <c r="C5" s="224"/>
    </row>
    <row r="6" spans="1:26" x14ac:dyDescent="0.25">
      <c r="D6" s="229"/>
      <c r="E6" s="230"/>
      <c r="F6" s="230"/>
      <c r="G6" s="230"/>
      <c r="H6" s="230"/>
      <c r="I6" s="230"/>
      <c r="J6" s="230"/>
      <c r="K6" s="231"/>
      <c r="L6" s="231"/>
      <c r="M6" s="231"/>
      <c r="N6" s="231"/>
      <c r="O6" s="231"/>
      <c r="P6" s="231"/>
      <c r="R6" s="394">
        <f>'D-VEHICLE'!Q7</f>
        <v>44651</v>
      </c>
      <c r="S6" s="394">
        <f>'D-VEHICLE'!R7</f>
        <v>44286</v>
      </c>
      <c r="U6" s="231"/>
      <c r="V6" s="231"/>
      <c r="W6" s="231"/>
      <c r="X6" s="231"/>
      <c r="Y6" s="231"/>
    </row>
    <row r="7" spans="1:26" x14ac:dyDescent="0.25">
      <c r="A7" s="232" t="s">
        <v>3</v>
      </c>
      <c r="B7" s="232" t="s">
        <v>39</v>
      </c>
      <c r="C7" s="233"/>
      <c r="D7" s="461" t="s">
        <v>12</v>
      </c>
      <c r="E7" s="461"/>
      <c r="F7" s="461"/>
      <c r="G7" s="461"/>
      <c r="H7" s="461"/>
      <c r="I7" s="461"/>
      <c r="J7" s="461" t="s">
        <v>13</v>
      </c>
      <c r="K7" s="461"/>
      <c r="L7" s="461"/>
      <c r="M7" s="461" t="s">
        <v>14</v>
      </c>
      <c r="N7" s="461"/>
      <c r="O7" s="461"/>
      <c r="P7" s="461"/>
      <c r="Q7" s="458" t="s">
        <v>15</v>
      </c>
      <c r="R7" s="459"/>
      <c r="S7" s="459"/>
      <c r="T7" s="459"/>
      <c r="U7" s="459"/>
      <c r="V7" s="459"/>
      <c r="W7" s="459"/>
      <c r="X7" s="460" t="s">
        <v>16</v>
      </c>
      <c r="Y7" s="460"/>
    </row>
    <row r="8" spans="1:26" ht="52.8" x14ac:dyDescent="0.25">
      <c r="A8" s="234"/>
      <c r="B8" s="235"/>
      <c r="C8" s="236" t="s">
        <v>398</v>
      </c>
      <c r="D8" s="236" t="s">
        <v>503</v>
      </c>
      <c r="E8" s="461" t="s">
        <v>20</v>
      </c>
      <c r="F8" s="461"/>
      <c r="G8" s="461" t="s">
        <v>494</v>
      </c>
      <c r="H8" s="461"/>
      <c r="I8" s="237" t="s">
        <v>515</v>
      </c>
      <c r="J8" s="238" t="s">
        <v>22</v>
      </c>
      <c r="K8" s="238" t="s">
        <v>23</v>
      </c>
      <c r="L8" s="238" t="s">
        <v>24</v>
      </c>
      <c r="M8" s="237" t="s">
        <v>501</v>
      </c>
      <c r="N8" s="237" t="s">
        <v>25</v>
      </c>
      <c r="O8" s="237" t="s">
        <v>26</v>
      </c>
      <c r="P8" s="239" t="s">
        <v>27</v>
      </c>
      <c r="Q8" s="239" t="s">
        <v>28</v>
      </c>
      <c r="R8" s="239" t="s">
        <v>29</v>
      </c>
      <c r="S8" s="237" t="s">
        <v>15</v>
      </c>
      <c r="T8" s="240" t="s">
        <v>30</v>
      </c>
      <c r="U8" s="240" t="s">
        <v>31</v>
      </c>
      <c r="V8" s="240" t="s">
        <v>32</v>
      </c>
      <c r="W8" s="240" t="s">
        <v>33</v>
      </c>
      <c r="X8" s="237" t="s">
        <v>514</v>
      </c>
      <c r="Y8" s="365" t="s">
        <v>389</v>
      </c>
    </row>
    <row r="9" spans="1:26" x14ac:dyDescent="0.25">
      <c r="A9" s="241"/>
      <c r="B9" s="242" t="s">
        <v>114</v>
      </c>
      <c r="C9" s="243"/>
      <c r="D9" s="244"/>
      <c r="E9" s="245" t="s">
        <v>34</v>
      </c>
      <c r="F9" s="245" t="s">
        <v>11</v>
      </c>
      <c r="G9" s="245" t="s">
        <v>34</v>
      </c>
      <c r="H9" s="245" t="s">
        <v>11</v>
      </c>
      <c r="I9" s="246"/>
      <c r="J9" s="245" t="s">
        <v>35</v>
      </c>
      <c r="K9" s="247" t="s">
        <v>35</v>
      </c>
      <c r="L9" s="247" t="s">
        <v>35</v>
      </c>
      <c r="M9" s="248"/>
      <c r="N9" s="247"/>
      <c r="O9" s="247"/>
      <c r="P9" s="247"/>
      <c r="Q9" s="249"/>
      <c r="R9" s="247"/>
      <c r="S9" s="247"/>
      <c r="T9" s="247"/>
      <c r="U9" s="247"/>
      <c r="V9" s="247"/>
      <c r="W9" s="247"/>
      <c r="X9" s="247"/>
      <c r="Y9" s="247"/>
    </row>
    <row r="10" spans="1:26" x14ac:dyDescent="0.25">
      <c r="A10" s="250"/>
      <c r="B10" s="251"/>
      <c r="C10" s="252"/>
      <c r="D10" s="253"/>
      <c r="E10" s="276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</row>
    <row r="11" spans="1:26" x14ac:dyDescent="0.25">
      <c r="A11" s="255"/>
      <c r="B11" s="256" t="s">
        <v>36</v>
      </c>
      <c r="C11" s="257"/>
      <c r="D11" s="253"/>
      <c r="E11" s="276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</row>
    <row r="12" spans="1:26" x14ac:dyDescent="0.25">
      <c r="A12" s="250"/>
      <c r="B12" s="251" t="s">
        <v>115</v>
      </c>
      <c r="C12" s="252"/>
      <c r="D12" s="253">
        <v>1508276</v>
      </c>
      <c r="E12" s="277">
        <v>40544</v>
      </c>
      <c r="F12" s="254">
        <v>0</v>
      </c>
      <c r="G12" s="254"/>
      <c r="H12" s="254"/>
      <c r="I12" s="254">
        <f>D12+F12-H12</f>
        <v>1508276</v>
      </c>
      <c r="J12" s="254">
        <v>40</v>
      </c>
      <c r="K12" s="254">
        <f>($S$6-E12)/365</f>
        <v>10.252054794520548</v>
      </c>
      <c r="L12" s="254">
        <f>J12-K12</f>
        <v>29.747945205479454</v>
      </c>
      <c r="M12" s="254">
        <v>1046979</v>
      </c>
      <c r="N12" s="254">
        <f>ROUND(I12*5%,0)</f>
        <v>75414</v>
      </c>
      <c r="O12" s="254">
        <f>M12-N12</f>
        <v>971565</v>
      </c>
      <c r="P12" s="258">
        <f>O12/D12/L12*100</f>
        <v>2.1653797339888823</v>
      </c>
      <c r="Q12" s="254">
        <v>461297</v>
      </c>
      <c r="R12" s="254">
        <f>$R$6-$S$6</f>
        <v>365</v>
      </c>
      <c r="S12" s="254">
        <f>ROUND(D12*R12*P12/(365*100),0)</f>
        <v>32660</v>
      </c>
      <c r="T12" s="254">
        <v>0</v>
      </c>
      <c r="U12" s="254">
        <f>S12+T12+Q12</f>
        <v>493957</v>
      </c>
      <c r="V12" s="254">
        <v>0</v>
      </c>
      <c r="W12" s="254">
        <f>U12-V12</f>
        <v>493957</v>
      </c>
      <c r="X12" s="254">
        <f>I12-W12</f>
        <v>1014319</v>
      </c>
      <c r="Y12" s="254">
        <v>1046979</v>
      </c>
      <c r="Z12" s="414">
        <f>X12-N12</f>
        <v>938905</v>
      </c>
    </row>
    <row r="13" spans="1:26" x14ac:dyDescent="0.25">
      <c r="A13" s="250"/>
      <c r="B13" s="251"/>
      <c r="C13" s="252"/>
      <c r="D13" s="253"/>
      <c r="E13" s="277"/>
      <c r="F13" s="254"/>
      <c r="G13" s="254"/>
      <c r="H13" s="254"/>
      <c r="I13" s="254"/>
      <c r="J13" s="254"/>
      <c r="K13" s="254"/>
      <c r="L13" s="254"/>
      <c r="M13" s="254"/>
      <c r="N13" s="254">
        <f t="shared" ref="N13:N34" si="0">ROUND(I13*5%,0)</f>
        <v>0</v>
      </c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414">
        <f t="shared" ref="Z13:Z34" si="1">X13-N13</f>
        <v>0</v>
      </c>
    </row>
    <row r="14" spans="1:26" x14ac:dyDescent="0.25">
      <c r="A14" s="250"/>
      <c r="B14" s="256" t="s">
        <v>116</v>
      </c>
      <c r="C14" s="257"/>
      <c r="D14" s="253">
        <v>0</v>
      </c>
      <c r="E14" s="277"/>
      <c r="F14" s="254"/>
      <c r="G14" s="254"/>
      <c r="H14" s="254"/>
      <c r="I14" s="254"/>
      <c r="J14" s="254"/>
      <c r="K14" s="254"/>
      <c r="L14" s="254"/>
      <c r="M14" s="254"/>
      <c r="N14" s="254">
        <f t="shared" si="0"/>
        <v>0</v>
      </c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414">
        <f t="shared" si="1"/>
        <v>0</v>
      </c>
    </row>
    <row r="15" spans="1:26" x14ac:dyDescent="0.25">
      <c r="A15" s="250"/>
      <c r="B15" s="259" t="s">
        <v>117</v>
      </c>
      <c r="C15" s="260" t="s">
        <v>417</v>
      </c>
      <c r="D15" s="253">
        <v>2580508.66130458</v>
      </c>
      <c r="E15" s="277">
        <v>40952</v>
      </c>
      <c r="F15" s="254">
        <v>0</v>
      </c>
      <c r="G15" s="254"/>
      <c r="H15" s="254">
        <v>0</v>
      </c>
      <c r="I15" s="254">
        <f t="shared" ref="I15:I30" si="2">D15+F15-H15</f>
        <v>2580508.66130458</v>
      </c>
      <c r="J15" s="254">
        <v>40</v>
      </c>
      <c r="K15" s="254">
        <f t="shared" ref="K15:K30" si="3">($S$6-E15)/365</f>
        <v>9.1342465753424662</v>
      </c>
      <c r="L15" s="254">
        <f t="shared" ref="L15:L30" si="4">J15-K15</f>
        <v>30.865753424657534</v>
      </c>
      <c r="M15" s="254">
        <v>1914537</v>
      </c>
      <c r="N15" s="254">
        <f t="shared" si="0"/>
        <v>129025</v>
      </c>
      <c r="O15" s="254">
        <f t="shared" ref="O15:O30" si="5">M15-N15</f>
        <v>1785512</v>
      </c>
      <c r="P15" s="258">
        <f t="shared" ref="P15:P30" si="6">O15/D15/L15*100</f>
        <v>2.2417158876772261</v>
      </c>
      <c r="Q15" s="254">
        <v>665971.66130458005</v>
      </c>
      <c r="R15" s="254">
        <f t="shared" ref="R15:R30" si="7">$R$6-$S$6</f>
        <v>365</v>
      </c>
      <c r="S15" s="254">
        <f t="shared" ref="S15:S30" si="8">ROUND(D15*R15*P15/(365*100),0)</f>
        <v>57848</v>
      </c>
      <c r="T15" s="254">
        <v>0</v>
      </c>
      <c r="U15" s="254">
        <f t="shared" ref="U15:U30" si="9">S15+T15+Q15</f>
        <v>723819.66130458005</v>
      </c>
      <c r="V15" s="254">
        <v>0</v>
      </c>
      <c r="W15" s="254">
        <f t="shared" ref="W15:W30" si="10">U15-V15</f>
        <v>723819.66130458005</v>
      </c>
      <c r="X15" s="254">
        <f t="shared" ref="X15:X30" si="11">I15-W15</f>
        <v>1856689</v>
      </c>
      <c r="Y15" s="254">
        <v>1914537</v>
      </c>
      <c r="Z15" s="414">
        <f t="shared" si="1"/>
        <v>1727664</v>
      </c>
    </row>
    <row r="16" spans="1:26" x14ac:dyDescent="0.25">
      <c r="A16" s="250"/>
      <c r="B16" s="259" t="s">
        <v>118</v>
      </c>
      <c r="C16" s="260" t="s">
        <v>417</v>
      </c>
      <c r="D16" s="253">
        <v>331999.07783011976</v>
      </c>
      <c r="E16" s="277">
        <v>40952</v>
      </c>
      <c r="F16" s="254">
        <v>0</v>
      </c>
      <c r="G16" s="254"/>
      <c r="H16" s="254">
        <v>0</v>
      </c>
      <c r="I16" s="254">
        <f t="shared" si="2"/>
        <v>331999.07783011976</v>
      </c>
      <c r="J16" s="254">
        <v>40</v>
      </c>
      <c r="K16" s="254">
        <f t="shared" si="3"/>
        <v>9.1342465753424662</v>
      </c>
      <c r="L16" s="254">
        <f t="shared" si="4"/>
        <v>30.865753424657534</v>
      </c>
      <c r="M16" s="254">
        <v>246318</v>
      </c>
      <c r="N16" s="254">
        <f t="shared" si="0"/>
        <v>16600</v>
      </c>
      <c r="O16" s="254">
        <f t="shared" si="5"/>
        <v>229718</v>
      </c>
      <c r="P16" s="258">
        <f t="shared" si="6"/>
        <v>2.2417194847904569</v>
      </c>
      <c r="Q16" s="254">
        <v>85681.077830119757</v>
      </c>
      <c r="R16" s="254">
        <f t="shared" si="7"/>
        <v>365</v>
      </c>
      <c r="S16" s="254">
        <f t="shared" si="8"/>
        <v>7442</v>
      </c>
      <c r="T16" s="254">
        <v>0</v>
      </c>
      <c r="U16" s="254">
        <f t="shared" si="9"/>
        <v>93123.077830119757</v>
      </c>
      <c r="V16" s="254">
        <v>0</v>
      </c>
      <c r="W16" s="254">
        <f t="shared" si="10"/>
        <v>93123.077830119757</v>
      </c>
      <c r="X16" s="254">
        <f t="shared" si="11"/>
        <v>238876</v>
      </c>
      <c r="Y16" s="254">
        <v>246318</v>
      </c>
      <c r="Z16" s="414">
        <f t="shared" si="1"/>
        <v>222276</v>
      </c>
    </row>
    <row r="17" spans="1:26" x14ac:dyDescent="0.25">
      <c r="A17" s="250"/>
      <c r="B17" s="259" t="s">
        <v>119</v>
      </c>
      <c r="C17" s="260" t="s">
        <v>417</v>
      </c>
      <c r="D17" s="253">
        <v>1437036.4338578572</v>
      </c>
      <c r="E17" s="277">
        <v>40952</v>
      </c>
      <c r="F17" s="254">
        <v>0</v>
      </c>
      <c r="G17" s="254"/>
      <c r="H17" s="254">
        <v>0</v>
      </c>
      <c r="I17" s="254">
        <f t="shared" si="2"/>
        <v>1437036.4338578572</v>
      </c>
      <c r="J17" s="254">
        <v>40</v>
      </c>
      <c r="K17" s="254">
        <f t="shared" si="3"/>
        <v>9.1342465753424662</v>
      </c>
      <c r="L17" s="254">
        <f t="shared" si="4"/>
        <v>30.865753424657534</v>
      </c>
      <c r="M17" s="254">
        <v>1066169</v>
      </c>
      <c r="N17" s="254">
        <f t="shared" si="0"/>
        <v>71852</v>
      </c>
      <c r="O17" s="254">
        <f t="shared" si="5"/>
        <v>994317</v>
      </c>
      <c r="P17" s="258">
        <f t="shared" si="6"/>
        <v>2.2417139948528546</v>
      </c>
      <c r="Q17" s="254">
        <v>370867.43385785725</v>
      </c>
      <c r="R17" s="254">
        <f t="shared" si="7"/>
        <v>365</v>
      </c>
      <c r="S17" s="254">
        <f t="shared" si="8"/>
        <v>32214</v>
      </c>
      <c r="T17" s="254">
        <v>0</v>
      </c>
      <c r="U17" s="254">
        <f t="shared" si="9"/>
        <v>403081.43385785725</v>
      </c>
      <c r="V17" s="254">
        <v>0</v>
      </c>
      <c r="W17" s="254">
        <f t="shared" si="10"/>
        <v>403081.43385785725</v>
      </c>
      <c r="X17" s="254">
        <f t="shared" si="11"/>
        <v>1033955</v>
      </c>
      <c r="Y17" s="254">
        <v>1066169</v>
      </c>
      <c r="Z17" s="414">
        <f t="shared" si="1"/>
        <v>962103</v>
      </c>
    </row>
    <row r="18" spans="1:26" x14ac:dyDescent="0.25">
      <c r="A18" s="250"/>
      <c r="B18" s="259" t="s">
        <v>120</v>
      </c>
      <c r="C18" s="260" t="s">
        <v>417</v>
      </c>
      <c r="D18" s="253">
        <v>788151.10081407393</v>
      </c>
      <c r="E18" s="277">
        <v>40952</v>
      </c>
      <c r="F18" s="254">
        <v>0</v>
      </c>
      <c r="G18" s="254"/>
      <c r="H18" s="254">
        <v>0</v>
      </c>
      <c r="I18" s="254">
        <f t="shared" si="2"/>
        <v>788151.10081407393</v>
      </c>
      <c r="J18" s="254">
        <v>40</v>
      </c>
      <c r="K18" s="254">
        <f t="shared" si="3"/>
        <v>9.1342465753424662</v>
      </c>
      <c r="L18" s="254">
        <f t="shared" si="4"/>
        <v>30.865753424657534</v>
      </c>
      <c r="M18" s="254">
        <v>584747</v>
      </c>
      <c r="N18" s="254">
        <f t="shared" si="0"/>
        <v>39408</v>
      </c>
      <c r="O18" s="254">
        <f t="shared" si="5"/>
        <v>545339</v>
      </c>
      <c r="P18" s="258">
        <f t="shared" si="6"/>
        <v>2.2417139196080496</v>
      </c>
      <c r="Q18" s="254">
        <v>203404.10081407393</v>
      </c>
      <c r="R18" s="254">
        <f t="shared" si="7"/>
        <v>365</v>
      </c>
      <c r="S18" s="254">
        <f t="shared" si="8"/>
        <v>17668</v>
      </c>
      <c r="T18" s="254">
        <v>0</v>
      </c>
      <c r="U18" s="254">
        <f t="shared" si="9"/>
        <v>221072.10081407393</v>
      </c>
      <c r="V18" s="254">
        <v>0</v>
      </c>
      <c r="W18" s="254">
        <f t="shared" si="10"/>
        <v>221072.10081407393</v>
      </c>
      <c r="X18" s="254">
        <f t="shared" si="11"/>
        <v>567079</v>
      </c>
      <c r="Y18" s="254">
        <v>584747</v>
      </c>
      <c r="Z18" s="414">
        <f t="shared" si="1"/>
        <v>527671</v>
      </c>
    </row>
    <row r="19" spans="1:26" x14ac:dyDescent="0.25">
      <c r="A19" s="250"/>
      <c r="B19" s="259" t="s">
        <v>121</v>
      </c>
      <c r="C19" s="260" t="s">
        <v>417</v>
      </c>
      <c r="D19" s="253">
        <v>788151.10081407393</v>
      </c>
      <c r="E19" s="277">
        <v>40952</v>
      </c>
      <c r="F19" s="254">
        <v>0</v>
      </c>
      <c r="G19" s="254"/>
      <c r="H19" s="254">
        <v>0</v>
      </c>
      <c r="I19" s="254">
        <f t="shared" si="2"/>
        <v>788151.10081407393</v>
      </c>
      <c r="J19" s="254">
        <v>40</v>
      </c>
      <c r="K19" s="254">
        <f t="shared" si="3"/>
        <v>9.1342465753424662</v>
      </c>
      <c r="L19" s="254">
        <f t="shared" si="4"/>
        <v>30.865753424657534</v>
      </c>
      <c r="M19" s="254">
        <v>584747</v>
      </c>
      <c r="N19" s="254">
        <f t="shared" si="0"/>
        <v>39408</v>
      </c>
      <c r="O19" s="254">
        <f t="shared" si="5"/>
        <v>545339</v>
      </c>
      <c r="P19" s="258">
        <f t="shared" si="6"/>
        <v>2.2417139196080496</v>
      </c>
      <c r="Q19" s="254">
        <v>203404.10081407393</v>
      </c>
      <c r="R19" s="254">
        <f t="shared" si="7"/>
        <v>365</v>
      </c>
      <c r="S19" s="254">
        <f t="shared" si="8"/>
        <v>17668</v>
      </c>
      <c r="T19" s="254">
        <v>0</v>
      </c>
      <c r="U19" s="254">
        <f t="shared" si="9"/>
        <v>221072.10081407393</v>
      </c>
      <c r="V19" s="254">
        <v>0</v>
      </c>
      <c r="W19" s="254">
        <f t="shared" si="10"/>
        <v>221072.10081407393</v>
      </c>
      <c r="X19" s="254">
        <f t="shared" si="11"/>
        <v>567079</v>
      </c>
      <c r="Y19" s="254">
        <v>584747</v>
      </c>
      <c r="Z19" s="414">
        <f t="shared" si="1"/>
        <v>527671</v>
      </c>
    </row>
    <row r="20" spans="1:26" x14ac:dyDescent="0.25">
      <c r="A20" s="250"/>
      <c r="B20" s="259" t="s">
        <v>122</v>
      </c>
      <c r="C20" s="260" t="s">
        <v>417</v>
      </c>
      <c r="D20" s="253">
        <v>788151.10081407393</v>
      </c>
      <c r="E20" s="277">
        <v>40952</v>
      </c>
      <c r="F20" s="254">
        <v>0</v>
      </c>
      <c r="G20" s="254"/>
      <c r="H20" s="254">
        <v>0</v>
      </c>
      <c r="I20" s="254">
        <f t="shared" si="2"/>
        <v>788151.10081407393</v>
      </c>
      <c r="J20" s="254">
        <v>40</v>
      </c>
      <c r="K20" s="254">
        <f t="shared" si="3"/>
        <v>9.1342465753424662</v>
      </c>
      <c r="L20" s="254">
        <f t="shared" si="4"/>
        <v>30.865753424657534</v>
      </c>
      <c r="M20" s="254">
        <v>584747</v>
      </c>
      <c r="N20" s="254">
        <f t="shared" si="0"/>
        <v>39408</v>
      </c>
      <c r="O20" s="254">
        <f t="shared" si="5"/>
        <v>545339</v>
      </c>
      <c r="P20" s="258">
        <f t="shared" si="6"/>
        <v>2.2417139196080496</v>
      </c>
      <c r="Q20" s="254">
        <v>203404.10081407393</v>
      </c>
      <c r="R20" s="254">
        <f t="shared" si="7"/>
        <v>365</v>
      </c>
      <c r="S20" s="254">
        <f t="shared" si="8"/>
        <v>17668</v>
      </c>
      <c r="T20" s="254">
        <v>0</v>
      </c>
      <c r="U20" s="254">
        <f t="shared" si="9"/>
        <v>221072.10081407393</v>
      </c>
      <c r="V20" s="254">
        <v>0</v>
      </c>
      <c r="W20" s="254">
        <f t="shared" si="10"/>
        <v>221072.10081407393</v>
      </c>
      <c r="X20" s="254">
        <f t="shared" si="11"/>
        <v>567079</v>
      </c>
      <c r="Y20" s="254">
        <v>584747</v>
      </c>
      <c r="Z20" s="414">
        <f t="shared" si="1"/>
        <v>527671</v>
      </c>
    </row>
    <row r="21" spans="1:26" x14ac:dyDescent="0.25">
      <c r="A21" s="250"/>
      <c r="B21" s="259" t="s">
        <v>123</v>
      </c>
      <c r="C21" s="260" t="s">
        <v>417</v>
      </c>
      <c r="D21" s="253">
        <v>788151.10081407393</v>
      </c>
      <c r="E21" s="277">
        <v>40952</v>
      </c>
      <c r="F21" s="254">
        <v>0</v>
      </c>
      <c r="G21" s="254"/>
      <c r="H21" s="254">
        <v>0</v>
      </c>
      <c r="I21" s="254">
        <f t="shared" si="2"/>
        <v>788151.10081407393</v>
      </c>
      <c r="J21" s="254">
        <v>40</v>
      </c>
      <c r="K21" s="254">
        <f t="shared" si="3"/>
        <v>9.1342465753424662</v>
      </c>
      <c r="L21" s="254">
        <f t="shared" si="4"/>
        <v>30.865753424657534</v>
      </c>
      <c r="M21" s="254">
        <v>584747</v>
      </c>
      <c r="N21" s="254">
        <f t="shared" si="0"/>
        <v>39408</v>
      </c>
      <c r="O21" s="254">
        <f t="shared" si="5"/>
        <v>545339</v>
      </c>
      <c r="P21" s="258">
        <f t="shared" si="6"/>
        <v>2.2417139196080496</v>
      </c>
      <c r="Q21" s="254">
        <v>203404.10081407393</v>
      </c>
      <c r="R21" s="254">
        <f t="shared" si="7"/>
        <v>365</v>
      </c>
      <c r="S21" s="254">
        <f t="shared" si="8"/>
        <v>17668</v>
      </c>
      <c r="T21" s="254">
        <v>0</v>
      </c>
      <c r="U21" s="254">
        <f t="shared" si="9"/>
        <v>221072.10081407393</v>
      </c>
      <c r="V21" s="254">
        <v>0</v>
      </c>
      <c r="W21" s="254">
        <f t="shared" si="10"/>
        <v>221072.10081407393</v>
      </c>
      <c r="X21" s="254">
        <f t="shared" si="11"/>
        <v>567079</v>
      </c>
      <c r="Y21" s="254">
        <v>584747</v>
      </c>
      <c r="Z21" s="414">
        <f t="shared" si="1"/>
        <v>527671</v>
      </c>
    </row>
    <row r="22" spans="1:26" x14ac:dyDescent="0.25">
      <c r="A22" s="250"/>
      <c r="B22" s="259" t="s">
        <v>124</v>
      </c>
      <c r="C22" s="260" t="s">
        <v>417</v>
      </c>
      <c r="D22" s="253">
        <v>703753.42163022747</v>
      </c>
      <c r="E22" s="277">
        <v>40952</v>
      </c>
      <c r="F22" s="254">
        <v>0</v>
      </c>
      <c r="G22" s="254"/>
      <c r="H22" s="254">
        <v>0</v>
      </c>
      <c r="I22" s="254">
        <f t="shared" si="2"/>
        <v>703753.42163022747</v>
      </c>
      <c r="J22" s="254">
        <v>40</v>
      </c>
      <c r="K22" s="254">
        <f t="shared" si="3"/>
        <v>9.1342465753424662</v>
      </c>
      <c r="L22" s="254">
        <f t="shared" si="4"/>
        <v>30.865753424657534</v>
      </c>
      <c r="M22" s="254">
        <v>522131</v>
      </c>
      <c r="N22" s="254">
        <f t="shared" si="0"/>
        <v>35188</v>
      </c>
      <c r="O22" s="254">
        <f t="shared" si="5"/>
        <v>486943</v>
      </c>
      <c r="P22" s="258">
        <f t="shared" si="6"/>
        <v>2.2417166899461627</v>
      </c>
      <c r="Q22" s="254">
        <v>181622.42163022747</v>
      </c>
      <c r="R22" s="254">
        <f t="shared" si="7"/>
        <v>365</v>
      </c>
      <c r="S22" s="254">
        <f t="shared" si="8"/>
        <v>15776</v>
      </c>
      <c r="T22" s="254">
        <v>0</v>
      </c>
      <c r="U22" s="254">
        <f t="shared" si="9"/>
        <v>197398.42163022747</v>
      </c>
      <c r="V22" s="254">
        <v>0</v>
      </c>
      <c r="W22" s="254">
        <f t="shared" si="10"/>
        <v>197398.42163022747</v>
      </c>
      <c r="X22" s="254">
        <f t="shared" si="11"/>
        <v>506355</v>
      </c>
      <c r="Y22" s="254">
        <v>522131</v>
      </c>
      <c r="Z22" s="414">
        <f t="shared" si="1"/>
        <v>471167</v>
      </c>
    </row>
    <row r="23" spans="1:26" x14ac:dyDescent="0.25">
      <c r="A23" s="250"/>
      <c r="B23" s="251" t="s">
        <v>125</v>
      </c>
      <c r="C23" s="260" t="s">
        <v>417</v>
      </c>
      <c r="D23" s="253">
        <v>176245.25222412279</v>
      </c>
      <c r="E23" s="277">
        <v>40952</v>
      </c>
      <c r="F23" s="254">
        <v>0</v>
      </c>
      <c r="G23" s="254"/>
      <c r="H23" s="254">
        <v>0</v>
      </c>
      <c r="I23" s="254">
        <f t="shared" si="2"/>
        <v>176245.25222412279</v>
      </c>
      <c r="J23" s="254">
        <v>40</v>
      </c>
      <c r="K23" s="254">
        <f t="shared" si="3"/>
        <v>9.1342465753424662</v>
      </c>
      <c r="L23" s="254">
        <f t="shared" si="4"/>
        <v>30.865753424657534</v>
      </c>
      <c r="M23" s="254">
        <v>130758</v>
      </c>
      <c r="N23" s="254">
        <f t="shared" si="0"/>
        <v>8812</v>
      </c>
      <c r="O23" s="254">
        <f t="shared" si="5"/>
        <v>121946</v>
      </c>
      <c r="P23" s="258">
        <f t="shared" si="6"/>
        <v>2.2416781070372922</v>
      </c>
      <c r="Q23" s="254">
        <v>45487.252224122785</v>
      </c>
      <c r="R23" s="254">
        <f t="shared" si="7"/>
        <v>365</v>
      </c>
      <c r="S23" s="254">
        <f t="shared" si="8"/>
        <v>3951</v>
      </c>
      <c r="T23" s="254">
        <v>0</v>
      </c>
      <c r="U23" s="254">
        <f t="shared" si="9"/>
        <v>49438.252224122785</v>
      </c>
      <c r="V23" s="254">
        <v>0</v>
      </c>
      <c r="W23" s="254">
        <f t="shared" si="10"/>
        <v>49438.252224122785</v>
      </c>
      <c r="X23" s="254">
        <f t="shared" si="11"/>
        <v>126807</v>
      </c>
      <c r="Y23" s="254">
        <v>130758</v>
      </c>
      <c r="Z23" s="414">
        <f t="shared" si="1"/>
        <v>117995</v>
      </c>
    </row>
    <row r="24" spans="1:26" x14ac:dyDescent="0.25">
      <c r="A24" s="250"/>
      <c r="B24" s="251" t="s">
        <v>126</v>
      </c>
      <c r="C24" s="260" t="s">
        <v>417</v>
      </c>
      <c r="D24" s="253">
        <v>176245.25222412279</v>
      </c>
      <c r="E24" s="277">
        <v>40952</v>
      </c>
      <c r="F24" s="254">
        <v>0</v>
      </c>
      <c r="G24" s="254"/>
      <c r="H24" s="254">
        <v>0</v>
      </c>
      <c r="I24" s="254">
        <f t="shared" si="2"/>
        <v>176245.25222412279</v>
      </c>
      <c r="J24" s="254">
        <v>40</v>
      </c>
      <c r="K24" s="254">
        <f t="shared" si="3"/>
        <v>9.1342465753424662</v>
      </c>
      <c r="L24" s="254">
        <f t="shared" si="4"/>
        <v>30.865753424657534</v>
      </c>
      <c r="M24" s="254">
        <v>130758</v>
      </c>
      <c r="N24" s="254">
        <f t="shared" si="0"/>
        <v>8812</v>
      </c>
      <c r="O24" s="254">
        <f t="shared" si="5"/>
        <v>121946</v>
      </c>
      <c r="P24" s="258">
        <f t="shared" si="6"/>
        <v>2.2416781070372922</v>
      </c>
      <c r="Q24" s="254">
        <v>45487.252224122785</v>
      </c>
      <c r="R24" s="254">
        <f t="shared" si="7"/>
        <v>365</v>
      </c>
      <c r="S24" s="254">
        <f t="shared" si="8"/>
        <v>3951</v>
      </c>
      <c r="T24" s="254">
        <v>0</v>
      </c>
      <c r="U24" s="254">
        <f t="shared" si="9"/>
        <v>49438.252224122785</v>
      </c>
      <c r="V24" s="254">
        <v>0</v>
      </c>
      <c r="W24" s="254">
        <f t="shared" si="10"/>
        <v>49438.252224122785</v>
      </c>
      <c r="X24" s="254">
        <f t="shared" si="11"/>
        <v>126807</v>
      </c>
      <c r="Y24" s="254">
        <v>130758</v>
      </c>
      <c r="Z24" s="414">
        <f t="shared" si="1"/>
        <v>117995</v>
      </c>
    </row>
    <row r="25" spans="1:26" x14ac:dyDescent="0.25">
      <c r="A25" s="250"/>
      <c r="B25" s="251" t="s">
        <v>127</v>
      </c>
      <c r="C25" s="260" t="s">
        <v>417</v>
      </c>
      <c r="D25" s="253">
        <v>176245.25222412279</v>
      </c>
      <c r="E25" s="277">
        <v>40952</v>
      </c>
      <c r="F25" s="254">
        <v>0</v>
      </c>
      <c r="G25" s="254"/>
      <c r="H25" s="254">
        <v>0</v>
      </c>
      <c r="I25" s="254">
        <f t="shared" si="2"/>
        <v>176245.25222412279</v>
      </c>
      <c r="J25" s="254">
        <v>40</v>
      </c>
      <c r="K25" s="254">
        <f t="shared" si="3"/>
        <v>9.1342465753424662</v>
      </c>
      <c r="L25" s="254">
        <f t="shared" si="4"/>
        <v>30.865753424657534</v>
      </c>
      <c r="M25" s="254">
        <v>130758</v>
      </c>
      <c r="N25" s="254">
        <f t="shared" si="0"/>
        <v>8812</v>
      </c>
      <c r="O25" s="254">
        <f t="shared" si="5"/>
        <v>121946</v>
      </c>
      <c r="P25" s="258">
        <f t="shared" si="6"/>
        <v>2.2416781070372922</v>
      </c>
      <c r="Q25" s="254">
        <v>45487.252224122785</v>
      </c>
      <c r="R25" s="254">
        <f t="shared" si="7"/>
        <v>365</v>
      </c>
      <c r="S25" s="254">
        <f t="shared" si="8"/>
        <v>3951</v>
      </c>
      <c r="T25" s="254">
        <v>0</v>
      </c>
      <c r="U25" s="254">
        <f t="shared" si="9"/>
        <v>49438.252224122785</v>
      </c>
      <c r="V25" s="254">
        <v>0</v>
      </c>
      <c r="W25" s="254">
        <f t="shared" si="10"/>
        <v>49438.252224122785</v>
      </c>
      <c r="X25" s="254">
        <f t="shared" si="11"/>
        <v>126807</v>
      </c>
      <c r="Y25" s="254">
        <v>130758</v>
      </c>
      <c r="Z25" s="414">
        <f t="shared" si="1"/>
        <v>117995</v>
      </c>
    </row>
    <row r="26" spans="1:26" x14ac:dyDescent="0.25">
      <c r="A26" s="250"/>
      <c r="B26" s="251" t="s">
        <v>128</v>
      </c>
      <c r="C26" s="260" t="s">
        <v>417</v>
      </c>
      <c r="D26" s="253">
        <v>176245.25222412279</v>
      </c>
      <c r="E26" s="277">
        <v>40952</v>
      </c>
      <c r="F26" s="254">
        <v>0</v>
      </c>
      <c r="G26" s="254"/>
      <c r="H26" s="254">
        <v>0</v>
      </c>
      <c r="I26" s="254">
        <f t="shared" si="2"/>
        <v>176245.25222412279</v>
      </c>
      <c r="J26" s="254">
        <v>40</v>
      </c>
      <c r="K26" s="254">
        <f t="shared" si="3"/>
        <v>9.1342465753424662</v>
      </c>
      <c r="L26" s="254">
        <f t="shared" si="4"/>
        <v>30.865753424657534</v>
      </c>
      <c r="M26" s="254">
        <v>130758</v>
      </c>
      <c r="N26" s="254">
        <f t="shared" si="0"/>
        <v>8812</v>
      </c>
      <c r="O26" s="254">
        <f t="shared" si="5"/>
        <v>121946</v>
      </c>
      <c r="P26" s="258">
        <f t="shared" si="6"/>
        <v>2.2416781070372922</v>
      </c>
      <c r="Q26" s="254">
        <v>45487.252224122785</v>
      </c>
      <c r="R26" s="254">
        <f t="shared" si="7"/>
        <v>365</v>
      </c>
      <c r="S26" s="254">
        <f t="shared" si="8"/>
        <v>3951</v>
      </c>
      <c r="T26" s="254">
        <v>0</v>
      </c>
      <c r="U26" s="254">
        <f t="shared" si="9"/>
        <v>49438.252224122785</v>
      </c>
      <c r="V26" s="254">
        <v>0</v>
      </c>
      <c r="W26" s="254">
        <f t="shared" si="10"/>
        <v>49438.252224122785</v>
      </c>
      <c r="X26" s="254">
        <f t="shared" si="11"/>
        <v>126807</v>
      </c>
      <c r="Y26" s="254">
        <v>130758</v>
      </c>
      <c r="Z26" s="414">
        <f t="shared" si="1"/>
        <v>117995</v>
      </c>
    </row>
    <row r="27" spans="1:26" x14ac:dyDescent="0.25">
      <c r="A27" s="250"/>
      <c r="B27" s="251" t="s">
        <v>129</v>
      </c>
      <c r="C27" s="260" t="s">
        <v>417</v>
      </c>
      <c r="D27" s="253">
        <v>176245.25222412279</v>
      </c>
      <c r="E27" s="277">
        <v>40952</v>
      </c>
      <c r="F27" s="254">
        <v>0</v>
      </c>
      <c r="G27" s="254"/>
      <c r="H27" s="254">
        <v>0</v>
      </c>
      <c r="I27" s="254">
        <f t="shared" si="2"/>
        <v>176245.25222412279</v>
      </c>
      <c r="J27" s="254">
        <v>40</v>
      </c>
      <c r="K27" s="254">
        <f t="shared" si="3"/>
        <v>9.1342465753424662</v>
      </c>
      <c r="L27" s="254">
        <f t="shared" si="4"/>
        <v>30.865753424657534</v>
      </c>
      <c r="M27" s="254">
        <v>130758</v>
      </c>
      <c r="N27" s="254">
        <f t="shared" si="0"/>
        <v>8812</v>
      </c>
      <c r="O27" s="254">
        <f t="shared" si="5"/>
        <v>121946</v>
      </c>
      <c r="P27" s="258">
        <f t="shared" si="6"/>
        <v>2.2416781070372922</v>
      </c>
      <c r="Q27" s="254">
        <v>45487.252224122785</v>
      </c>
      <c r="R27" s="254">
        <f t="shared" si="7"/>
        <v>365</v>
      </c>
      <c r="S27" s="254">
        <f t="shared" si="8"/>
        <v>3951</v>
      </c>
      <c r="T27" s="254">
        <v>0</v>
      </c>
      <c r="U27" s="254">
        <f t="shared" si="9"/>
        <v>49438.252224122785</v>
      </c>
      <c r="V27" s="254">
        <v>0</v>
      </c>
      <c r="W27" s="254">
        <f t="shared" si="10"/>
        <v>49438.252224122785</v>
      </c>
      <c r="X27" s="254">
        <f t="shared" si="11"/>
        <v>126807</v>
      </c>
      <c r="Y27" s="254">
        <v>130758</v>
      </c>
      <c r="Z27" s="414">
        <f t="shared" si="1"/>
        <v>117995</v>
      </c>
    </row>
    <row r="28" spans="1:26" x14ac:dyDescent="0.25">
      <c r="A28" s="250"/>
      <c r="B28" s="251" t="s">
        <v>130</v>
      </c>
      <c r="C28" s="260" t="s">
        <v>417</v>
      </c>
      <c r="D28" s="253">
        <v>176245.25222412279</v>
      </c>
      <c r="E28" s="277">
        <v>40952</v>
      </c>
      <c r="F28" s="254">
        <v>0</v>
      </c>
      <c r="G28" s="254"/>
      <c r="H28" s="254">
        <v>0</v>
      </c>
      <c r="I28" s="254">
        <f t="shared" si="2"/>
        <v>176245.25222412279</v>
      </c>
      <c r="J28" s="254">
        <v>40</v>
      </c>
      <c r="K28" s="254">
        <f t="shared" si="3"/>
        <v>9.1342465753424662</v>
      </c>
      <c r="L28" s="254">
        <f t="shared" si="4"/>
        <v>30.865753424657534</v>
      </c>
      <c r="M28" s="254">
        <v>130758</v>
      </c>
      <c r="N28" s="254">
        <f t="shared" si="0"/>
        <v>8812</v>
      </c>
      <c r="O28" s="254">
        <f t="shared" si="5"/>
        <v>121946</v>
      </c>
      <c r="P28" s="258">
        <f t="shared" si="6"/>
        <v>2.2416781070372922</v>
      </c>
      <c r="Q28" s="254">
        <v>45487.252224122785</v>
      </c>
      <c r="R28" s="254">
        <f t="shared" si="7"/>
        <v>365</v>
      </c>
      <c r="S28" s="254">
        <f t="shared" si="8"/>
        <v>3951</v>
      </c>
      <c r="T28" s="254">
        <v>0</v>
      </c>
      <c r="U28" s="254">
        <f t="shared" si="9"/>
        <v>49438.252224122785</v>
      </c>
      <c r="V28" s="254">
        <v>0</v>
      </c>
      <c r="W28" s="254">
        <f t="shared" si="10"/>
        <v>49438.252224122785</v>
      </c>
      <c r="X28" s="254">
        <f t="shared" si="11"/>
        <v>126807</v>
      </c>
      <c r="Y28" s="254">
        <v>130758</v>
      </c>
      <c r="Z28" s="414">
        <f t="shared" si="1"/>
        <v>117995</v>
      </c>
    </row>
    <row r="29" spans="1:26" x14ac:dyDescent="0.25">
      <c r="A29" s="250"/>
      <c r="B29" s="261" t="s">
        <v>131</v>
      </c>
      <c r="C29" s="260" t="s">
        <v>417</v>
      </c>
      <c r="D29" s="253">
        <v>1046904.1384238091</v>
      </c>
      <c r="E29" s="277">
        <v>40952</v>
      </c>
      <c r="F29" s="254">
        <v>0</v>
      </c>
      <c r="G29" s="254"/>
      <c r="H29" s="254">
        <v>0</v>
      </c>
      <c r="I29" s="254">
        <f t="shared" si="2"/>
        <v>1046904.1384238091</v>
      </c>
      <c r="J29" s="254">
        <v>40</v>
      </c>
      <c r="K29" s="254">
        <f t="shared" si="3"/>
        <v>9.1342465753424662</v>
      </c>
      <c r="L29" s="254">
        <f t="shared" si="4"/>
        <v>30.865753424657534</v>
      </c>
      <c r="M29" s="254">
        <v>776719</v>
      </c>
      <c r="N29" s="254">
        <f t="shared" si="0"/>
        <v>52345</v>
      </c>
      <c r="O29" s="254">
        <f t="shared" si="5"/>
        <v>724374</v>
      </c>
      <c r="P29" s="258">
        <f t="shared" si="6"/>
        <v>2.241708067369371</v>
      </c>
      <c r="Q29" s="254">
        <v>270185.13842380908</v>
      </c>
      <c r="R29" s="254">
        <f t="shared" si="7"/>
        <v>365</v>
      </c>
      <c r="S29" s="254">
        <f t="shared" si="8"/>
        <v>23469</v>
      </c>
      <c r="T29" s="254">
        <v>0</v>
      </c>
      <c r="U29" s="254">
        <f t="shared" si="9"/>
        <v>293654.13842380908</v>
      </c>
      <c r="V29" s="254">
        <v>0</v>
      </c>
      <c r="W29" s="254">
        <f t="shared" si="10"/>
        <v>293654.13842380908</v>
      </c>
      <c r="X29" s="254">
        <f t="shared" si="11"/>
        <v>753250</v>
      </c>
      <c r="Y29" s="254">
        <v>776719</v>
      </c>
      <c r="Z29" s="414">
        <f t="shared" si="1"/>
        <v>700905</v>
      </c>
    </row>
    <row r="30" spans="1:26" x14ac:dyDescent="0.25">
      <c r="A30" s="250"/>
      <c r="B30" s="259" t="s">
        <v>132</v>
      </c>
      <c r="C30" s="260" t="s">
        <v>489</v>
      </c>
      <c r="D30" s="253">
        <v>1574745.5703523704</v>
      </c>
      <c r="E30" s="277">
        <v>40952</v>
      </c>
      <c r="F30" s="254">
        <v>0</v>
      </c>
      <c r="G30" s="254"/>
      <c r="H30" s="254">
        <v>0</v>
      </c>
      <c r="I30" s="254">
        <f t="shared" si="2"/>
        <v>1574745.5703523704</v>
      </c>
      <c r="J30" s="254">
        <v>40</v>
      </c>
      <c r="K30" s="254">
        <f t="shared" si="3"/>
        <v>9.1342465753424662</v>
      </c>
      <c r="L30" s="254">
        <f t="shared" si="4"/>
        <v>30.865753424657534</v>
      </c>
      <c r="M30" s="254">
        <v>1168340</v>
      </c>
      <c r="N30" s="254">
        <f t="shared" si="0"/>
        <v>78737</v>
      </c>
      <c r="O30" s="254">
        <f t="shared" si="5"/>
        <v>1089603</v>
      </c>
      <c r="P30" s="258">
        <f t="shared" si="6"/>
        <v>2.2417181727212205</v>
      </c>
      <c r="Q30" s="254">
        <v>406405.57035237039</v>
      </c>
      <c r="R30" s="254">
        <f t="shared" si="7"/>
        <v>365</v>
      </c>
      <c r="S30" s="254">
        <f t="shared" si="8"/>
        <v>35301</v>
      </c>
      <c r="T30" s="254">
        <v>0</v>
      </c>
      <c r="U30" s="254">
        <f t="shared" si="9"/>
        <v>441706.57035237039</v>
      </c>
      <c r="V30" s="254">
        <v>0</v>
      </c>
      <c r="W30" s="254">
        <f t="shared" si="10"/>
        <v>441706.57035237039</v>
      </c>
      <c r="X30" s="254">
        <f t="shared" si="11"/>
        <v>1133039</v>
      </c>
      <c r="Y30" s="254">
        <v>1168340</v>
      </c>
      <c r="Z30" s="414">
        <f t="shared" si="1"/>
        <v>1054302</v>
      </c>
    </row>
    <row r="31" spans="1:26" x14ac:dyDescent="0.25">
      <c r="A31" s="250"/>
      <c r="B31" s="251"/>
      <c r="C31" s="252"/>
      <c r="D31" s="253"/>
      <c r="E31" s="277"/>
      <c r="F31" s="254"/>
      <c r="G31" s="254"/>
      <c r="H31" s="254"/>
      <c r="I31" s="254"/>
      <c r="J31" s="254"/>
      <c r="K31" s="254"/>
      <c r="L31" s="254"/>
      <c r="M31" s="254"/>
      <c r="N31" s="254">
        <f t="shared" si="0"/>
        <v>0</v>
      </c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414">
        <f t="shared" si="1"/>
        <v>0</v>
      </c>
    </row>
    <row r="32" spans="1:26" x14ac:dyDescent="0.25">
      <c r="A32" s="250"/>
      <c r="B32" s="256" t="s">
        <v>134</v>
      </c>
      <c r="C32" s="257"/>
      <c r="D32" s="253"/>
      <c r="E32" s="277"/>
      <c r="F32" s="254"/>
      <c r="G32" s="254"/>
      <c r="H32" s="254"/>
      <c r="I32" s="254"/>
      <c r="J32" s="254"/>
      <c r="K32" s="254"/>
      <c r="L32" s="254"/>
      <c r="M32" s="254"/>
      <c r="N32" s="254">
        <f t="shared" si="0"/>
        <v>0</v>
      </c>
      <c r="O32" s="254"/>
      <c r="P32" s="258"/>
      <c r="Q32" s="254"/>
      <c r="R32" s="254"/>
      <c r="S32" s="254"/>
      <c r="T32" s="254"/>
      <c r="U32" s="254"/>
      <c r="V32" s="254"/>
      <c r="W32" s="254"/>
      <c r="X32" s="254"/>
      <c r="Y32" s="254"/>
      <c r="Z32" s="414">
        <f t="shared" si="1"/>
        <v>0</v>
      </c>
    </row>
    <row r="33" spans="1:26" x14ac:dyDescent="0.25">
      <c r="A33" s="250"/>
      <c r="B33" s="250" t="s">
        <v>135</v>
      </c>
      <c r="C33" s="262" t="s">
        <v>490</v>
      </c>
      <c r="D33" s="253">
        <v>308818</v>
      </c>
      <c r="E33" s="277">
        <v>41730</v>
      </c>
      <c r="F33" s="254">
        <v>0</v>
      </c>
      <c r="G33" s="254"/>
      <c r="H33" s="254"/>
      <c r="I33" s="254">
        <f>D33+F33-H33</f>
        <v>308818</v>
      </c>
      <c r="J33" s="254">
        <v>40</v>
      </c>
      <c r="K33" s="254">
        <f>($S$6-E33)/365</f>
        <v>7.0027397260273974</v>
      </c>
      <c r="L33" s="254">
        <f>J33-K33</f>
        <v>32.9972602739726</v>
      </c>
      <c r="M33" s="254">
        <v>257459</v>
      </c>
      <c r="N33" s="254">
        <f t="shared" si="0"/>
        <v>15441</v>
      </c>
      <c r="O33" s="254">
        <f>M33-N33</f>
        <v>242018</v>
      </c>
      <c r="P33" s="258">
        <f>O33/D33/L33*100</f>
        <v>2.3750194974786707</v>
      </c>
      <c r="Q33" s="254">
        <v>51359</v>
      </c>
      <c r="R33" s="254">
        <f>$R$6-$S$6</f>
        <v>365</v>
      </c>
      <c r="S33" s="254">
        <f>ROUND(D33*R33*P33/(365*100),0)</f>
        <v>7334</v>
      </c>
      <c r="T33" s="254"/>
      <c r="U33" s="254">
        <f>S33+T33+Q33</f>
        <v>58693</v>
      </c>
      <c r="V33" s="254">
        <v>0</v>
      </c>
      <c r="W33" s="254">
        <f>U33-V33</f>
        <v>58693</v>
      </c>
      <c r="X33" s="254">
        <f>I33-W33</f>
        <v>250125</v>
      </c>
      <c r="Y33" s="254">
        <v>257459</v>
      </c>
      <c r="Z33" s="414">
        <f t="shared" si="1"/>
        <v>234684</v>
      </c>
    </row>
    <row r="34" spans="1:26" x14ac:dyDescent="0.25">
      <c r="A34" s="250"/>
      <c r="B34" s="250" t="s">
        <v>136</v>
      </c>
      <c r="C34" s="262"/>
      <c r="D34" s="253">
        <v>1729200</v>
      </c>
      <c r="E34" s="277">
        <v>42064</v>
      </c>
      <c r="F34" s="254">
        <v>0</v>
      </c>
      <c r="G34" s="254"/>
      <c r="H34" s="254"/>
      <c r="I34" s="254">
        <f>D34+F34-H34</f>
        <v>1729200</v>
      </c>
      <c r="J34" s="254">
        <v>40</v>
      </c>
      <c r="K34" s="254">
        <f>($S$6-E34)/365</f>
        <v>6.087671232876712</v>
      </c>
      <c r="L34" s="254">
        <f>J34-K34</f>
        <v>33.912328767123284</v>
      </c>
      <c r="M34" s="254">
        <v>1459809</v>
      </c>
      <c r="N34" s="254">
        <f t="shared" si="0"/>
        <v>86460</v>
      </c>
      <c r="O34" s="254">
        <f>D34-N34</f>
        <v>1642740</v>
      </c>
      <c r="P34" s="258">
        <f>O34/D34/L34*100</f>
        <v>2.8013410890289223</v>
      </c>
      <c r="Q34" s="254">
        <v>269391</v>
      </c>
      <c r="R34" s="254">
        <f>$R$6-$S$6</f>
        <v>365</v>
      </c>
      <c r="S34" s="254">
        <f>ROUND(D34*R34*P34/(365*100),0)</f>
        <v>48441</v>
      </c>
      <c r="T34" s="254"/>
      <c r="U34" s="254">
        <f>S34+T34+Q34</f>
        <v>317832</v>
      </c>
      <c r="V34" s="254">
        <v>0</v>
      </c>
      <c r="W34" s="254">
        <f>U34-V34</f>
        <v>317832</v>
      </c>
      <c r="X34" s="254">
        <f>I34-W34</f>
        <v>1411368</v>
      </c>
      <c r="Y34" s="254">
        <v>1459809</v>
      </c>
      <c r="Z34" s="414">
        <f t="shared" si="1"/>
        <v>1324908</v>
      </c>
    </row>
    <row r="35" spans="1:26" s="223" customFormat="1" x14ac:dyDescent="0.25">
      <c r="A35" s="263"/>
      <c r="B35" s="264"/>
      <c r="C35" s="265"/>
      <c r="D35" s="266">
        <f>SUM(D10:D34)</f>
        <v>15431317.220000001</v>
      </c>
      <c r="E35" s="278"/>
      <c r="F35" s="268">
        <f>SUM(F10:F34)</f>
        <v>0</v>
      </c>
      <c r="G35" s="267"/>
      <c r="H35" s="268">
        <f>SUM(H12:H34)</f>
        <v>0</v>
      </c>
      <c r="I35" s="268">
        <f>SUM(I12:I34)</f>
        <v>15431317.220000001</v>
      </c>
      <c r="J35" s="268"/>
      <c r="K35" s="268"/>
      <c r="L35" s="268"/>
      <c r="M35" s="268">
        <f>SUM(M12:M34)</f>
        <v>11581997</v>
      </c>
      <c r="N35" s="268">
        <f>SUM(N12:N34)</f>
        <v>771566</v>
      </c>
      <c r="O35" s="268">
        <f>SUM(O12:O34)</f>
        <v>11079822</v>
      </c>
      <c r="P35" s="269"/>
      <c r="Q35" s="270">
        <f>SUM(Q12:Q34)</f>
        <v>3849320.2199999955</v>
      </c>
      <c r="R35" s="268"/>
      <c r="S35" s="268">
        <f t="shared" ref="S35:Y35" si="12">SUM(S12:S34)</f>
        <v>354863</v>
      </c>
      <c r="T35" s="268">
        <f t="shared" si="12"/>
        <v>0</v>
      </c>
      <c r="U35" s="268">
        <f t="shared" si="12"/>
        <v>4204183.2199999951</v>
      </c>
      <c r="V35" s="268">
        <f t="shared" si="12"/>
        <v>0</v>
      </c>
      <c r="W35" s="268">
        <f t="shared" si="12"/>
        <v>4204183.2199999951</v>
      </c>
      <c r="X35" s="268">
        <f t="shared" si="12"/>
        <v>11227134</v>
      </c>
      <c r="Y35" s="268">
        <f t="shared" si="12"/>
        <v>11581997</v>
      </c>
    </row>
    <row r="36" spans="1:26" s="271" customFormat="1" x14ac:dyDescent="0.25">
      <c r="C36" s="272"/>
      <c r="D36" s="273"/>
      <c r="E36" s="279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</row>
  </sheetData>
  <mergeCells count="7">
    <mergeCell ref="Q7:W7"/>
    <mergeCell ref="X7:Y7"/>
    <mergeCell ref="E8:F8"/>
    <mergeCell ref="G8:H8"/>
    <mergeCell ref="D7:I7"/>
    <mergeCell ref="J7:L7"/>
    <mergeCell ref="M7:P7"/>
  </mergeCells>
  <conditionalFormatting sqref="Z1:Z1048576">
    <cfRule type="cellIs" dxfId="5" priority="1" operator="lessThan">
      <formula>0</formula>
    </cfRule>
  </conditionalFormatting>
  <printOptions horizontalCentered="1" gridLines="1"/>
  <pageMargins left="0.2" right="0.2" top="1" bottom="0.5" header="0.5" footer="0.5"/>
  <pageSetup paperSize="9" scale="47" orientation="landscape" verticalDpi="300" r:id="rId1"/>
  <headerFooter alignWithMargins="0">
    <oddHeader xml:space="preserve">&amp;LDepreciation on Electric Instalation&amp;CCentury NF Castings
(A Divn. of Century alum. Mfg. Co. Ltd.)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82"/>
  <sheetViews>
    <sheetView topLeftCell="B4" zoomScaleNormal="85" workbookViewId="0">
      <pane xSplit="1" ySplit="7" topLeftCell="T71" activePane="bottomRight" state="frozen"/>
      <selection activeCell="B4" sqref="B4"/>
      <selection pane="topRight" activeCell="C4" sqref="C4"/>
      <selection pane="bottomLeft" activeCell="B11" sqref="B11"/>
      <selection pane="bottomRight" activeCell="AA77" sqref="AA77"/>
    </sheetView>
  </sheetViews>
  <sheetFormatPr defaultRowHeight="15" customHeight="1" x14ac:dyDescent="0.25"/>
  <cols>
    <col min="1" max="1" width="5.88671875" style="12" customWidth="1"/>
    <col min="2" max="2" width="37.5546875" style="12" customWidth="1"/>
    <col min="3" max="3" width="11.109375" style="12" customWidth="1"/>
    <col min="4" max="4" width="11.44140625" style="55" customWidth="1"/>
    <col min="5" max="5" width="9.33203125" style="12" bestFit="1" customWidth="1"/>
    <col min="6" max="6" width="6.44140625" style="12" bestFit="1" customWidth="1"/>
    <col min="7" max="7" width="9.33203125" style="12" bestFit="1" customWidth="1"/>
    <col min="8" max="8" width="11.88671875" style="12" customWidth="1"/>
    <col min="9" max="9" width="15.88671875" style="12" customWidth="1"/>
    <col min="10" max="10" width="12.6640625" style="12" customWidth="1"/>
    <col min="11" max="11" width="12.5546875" style="12" customWidth="1"/>
    <col min="12" max="12" width="11.44140625" style="12" customWidth="1"/>
    <col min="13" max="13" width="11.6640625" style="12" customWidth="1"/>
    <col min="14" max="14" width="12.6640625" style="12" customWidth="1"/>
    <col min="15" max="15" width="10.6640625" style="158" customWidth="1"/>
    <col min="16" max="16" width="12.33203125" style="12" customWidth="1"/>
    <col min="17" max="17" width="11.109375" style="12" customWidth="1"/>
    <col min="18" max="18" width="11.88671875" style="12" customWidth="1"/>
    <col min="19" max="19" width="15.88671875" style="12" hidden="1" customWidth="1"/>
    <col min="20" max="20" width="13.33203125" style="12" customWidth="1"/>
    <col min="21" max="22" width="12" style="12" customWidth="1"/>
    <col min="23" max="23" width="12.33203125" style="12" customWidth="1"/>
    <col min="24" max="24" width="11.44140625" style="12" customWidth="1"/>
    <col min="25" max="25" width="11.109375" style="12" customWidth="1"/>
    <col min="26" max="195" width="9.109375" style="12"/>
    <col min="196" max="197" width="9.109375" style="12" customWidth="1"/>
    <col min="198" max="198" width="44.88671875" style="12" bestFit="1" customWidth="1"/>
    <col min="199" max="206" width="9.109375" style="12" customWidth="1"/>
    <col min="207" max="207" width="15.5546875" style="12" customWidth="1"/>
    <col min="208" max="211" width="11.44140625" style="12" customWidth="1"/>
    <col min="212" max="228" width="15.88671875" style="12" customWidth="1"/>
    <col min="229" max="279" width="9.109375" style="12" customWidth="1"/>
    <col min="280" max="451" width="9.109375" style="12"/>
    <col min="452" max="453" width="9.109375" style="12" customWidth="1"/>
    <col min="454" max="454" width="44.88671875" style="12" bestFit="1" customWidth="1"/>
    <col min="455" max="462" width="9.109375" style="12" customWidth="1"/>
    <col min="463" max="463" width="15.5546875" style="12" customWidth="1"/>
    <col min="464" max="467" width="11.44140625" style="12" customWidth="1"/>
    <col min="468" max="484" width="15.88671875" style="12" customWidth="1"/>
    <col min="485" max="535" width="9.109375" style="12" customWidth="1"/>
    <col min="536" max="707" width="9.109375" style="12"/>
    <col min="708" max="709" width="9.109375" style="12" customWidth="1"/>
    <col min="710" max="710" width="44.88671875" style="12" bestFit="1" customWidth="1"/>
    <col min="711" max="718" width="9.109375" style="12" customWidth="1"/>
    <col min="719" max="719" width="15.5546875" style="12" customWidth="1"/>
    <col min="720" max="723" width="11.44140625" style="12" customWidth="1"/>
    <col min="724" max="740" width="15.88671875" style="12" customWidth="1"/>
    <col min="741" max="791" width="9.109375" style="12" customWidth="1"/>
    <col min="792" max="963" width="9.109375" style="12"/>
    <col min="964" max="965" width="9.109375" style="12" customWidth="1"/>
    <col min="966" max="966" width="44.88671875" style="12" bestFit="1" customWidth="1"/>
    <col min="967" max="974" width="9.109375" style="12" customWidth="1"/>
    <col min="975" max="975" width="15.5546875" style="12" customWidth="1"/>
    <col min="976" max="979" width="11.44140625" style="12" customWidth="1"/>
    <col min="980" max="996" width="15.88671875" style="12" customWidth="1"/>
    <col min="997" max="1047" width="9.109375" style="12" customWidth="1"/>
    <col min="1048" max="1219" width="9.109375" style="12"/>
    <col min="1220" max="1221" width="9.109375" style="12" customWidth="1"/>
    <col min="1222" max="1222" width="44.88671875" style="12" bestFit="1" customWidth="1"/>
    <col min="1223" max="1230" width="9.109375" style="12" customWidth="1"/>
    <col min="1231" max="1231" width="15.5546875" style="12" customWidth="1"/>
    <col min="1232" max="1235" width="11.44140625" style="12" customWidth="1"/>
    <col min="1236" max="1252" width="15.88671875" style="12" customWidth="1"/>
    <col min="1253" max="1303" width="9.109375" style="12" customWidth="1"/>
    <col min="1304" max="1475" width="9.109375" style="12"/>
    <col min="1476" max="1477" width="9.109375" style="12" customWidth="1"/>
    <col min="1478" max="1478" width="44.88671875" style="12" bestFit="1" customWidth="1"/>
    <col min="1479" max="1486" width="9.109375" style="12" customWidth="1"/>
    <col min="1487" max="1487" width="15.5546875" style="12" customWidth="1"/>
    <col min="1488" max="1491" width="11.44140625" style="12" customWidth="1"/>
    <col min="1492" max="1508" width="15.88671875" style="12" customWidth="1"/>
    <col min="1509" max="1559" width="9.109375" style="12" customWidth="1"/>
    <col min="1560" max="1731" width="9.109375" style="12"/>
    <col min="1732" max="1733" width="9.109375" style="12" customWidth="1"/>
    <col min="1734" max="1734" width="44.88671875" style="12" bestFit="1" customWidth="1"/>
    <col min="1735" max="1742" width="9.109375" style="12" customWidth="1"/>
    <col min="1743" max="1743" width="15.5546875" style="12" customWidth="1"/>
    <col min="1744" max="1747" width="11.44140625" style="12" customWidth="1"/>
    <col min="1748" max="1764" width="15.88671875" style="12" customWidth="1"/>
    <col min="1765" max="1815" width="9.109375" style="12" customWidth="1"/>
    <col min="1816" max="1987" width="9.109375" style="12"/>
    <col min="1988" max="1989" width="9.109375" style="12" customWidth="1"/>
    <col min="1990" max="1990" width="44.88671875" style="12" bestFit="1" customWidth="1"/>
    <col min="1991" max="1998" width="9.109375" style="12" customWidth="1"/>
    <col min="1999" max="1999" width="15.5546875" style="12" customWidth="1"/>
    <col min="2000" max="2003" width="11.44140625" style="12" customWidth="1"/>
    <col min="2004" max="2020" width="15.88671875" style="12" customWidth="1"/>
    <col min="2021" max="2071" width="9.109375" style="12" customWidth="1"/>
    <col min="2072" max="2243" width="9.109375" style="12"/>
    <col min="2244" max="2245" width="9.109375" style="12" customWidth="1"/>
    <col min="2246" max="2246" width="44.88671875" style="12" bestFit="1" customWidth="1"/>
    <col min="2247" max="2254" width="9.109375" style="12" customWidth="1"/>
    <col min="2255" max="2255" width="15.5546875" style="12" customWidth="1"/>
    <col min="2256" max="2259" width="11.44140625" style="12" customWidth="1"/>
    <col min="2260" max="2276" width="15.88671875" style="12" customWidth="1"/>
    <col min="2277" max="2327" width="9.109375" style="12" customWidth="1"/>
    <col min="2328" max="2499" width="9.109375" style="12"/>
    <col min="2500" max="2501" width="9.109375" style="12" customWidth="1"/>
    <col min="2502" max="2502" width="44.88671875" style="12" bestFit="1" customWidth="1"/>
    <col min="2503" max="2510" width="9.109375" style="12" customWidth="1"/>
    <col min="2511" max="2511" width="15.5546875" style="12" customWidth="1"/>
    <col min="2512" max="2515" width="11.44140625" style="12" customWidth="1"/>
    <col min="2516" max="2532" width="15.88671875" style="12" customWidth="1"/>
    <col min="2533" max="2583" width="9.109375" style="12" customWidth="1"/>
    <col min="2584" max="2755" width="9.109375" style="12"/>
    <col min="2756" max="2757" width="9.109375" style="12" customWidth="1"/>
    <col min="2758" max="2758" width="44.88671875" style="12" bestFit="1" customWidth="1"/>
    <col min="2759" max="2766" width="9.109375" style="12" customWidth="1"/>
    <col min="2767" max="2767" width="15.5546875" style="12" customWidth="1"/>
    <col min="2768" max="2771" width="11.44140625" style="12" customWidth="1"/>
    <col min="2772" max="2788" width="15.88671875" style="12" customWidth="1"/>
    <col min="2789" max="2839" width="9.109375" style="12" customWidth="1"/>
    <col min="2840" max="3011" width="9.109375" style="12"/>
    <col min="3012" max="3013" width="9.109375" style="12" customWidth="1"/>
    <col min="3014" max="3014" width="44.88671875" style="12" bestFit="1" customWidth="1"/>
    <col min="3015" max="3022" width="9.109375" style="12" customWidth="1"/>
    <col min="3023" max="3023" width="15.5546875" style="12" customWidth="1"/>
    <col min="3024" max="3027" width="11.44140625" style="12" customWidth="1"/>
    <col min="3028" max="3044" width="15.88671875" style="12" customWidth="1"/>
    <col min="3045" max="3095" width="9.109375" style="12" customWidth="1"/>
    <col min="3096" max="3267" width="9.109375" style="12"/>
    <col min="3268" max="3269" width="9.109375" style="12" customWidth="1"/>
    <col min="3270" max="3270" width="44.88671875" style="12" bestFit="1" customWidth="1"/>
    <col min="3271" max="3278" width="9.109375" style="12" customWidth="1"/>
    <col min="3279" max="3279" width="15.5546875" style="12" customWidth="1"/>
    <col min="3280" max="3283" width="11.44140625" style="12" customWidth="1"/>
    <col min="3284" max="3300" width="15.88671875" style="12" customWidth="1"/>
    <col min="3301" max="3351" width="9.109375" style="12" customWidth="1"/>
    <col min="3352" max="3523" width="9.109375" style="12"/>
    <col min="3524" max="3525" width="9.109375" style="12" customWidth="1"/>
    <col min="3526" max="3526" width="44.88671875" style="12" bestFit="1" customWidth="1"/>
    <col min="3527" max="3534" width="9.109375" style="12" customWidth="1"/>
    <col min="3535" max="3535" width="15.5546875" style="12" customWidth="1"/>
    <col min="3536" max="3539" width="11.44140625" style="12" customWidth="1"/>
    <col min="3540" max="3556" width="15.88671875" style="12" customWidth="1"/>
    <col min="3557" max="3607" width="9.109375" style="12" customWidth="1"/>
    <col min="3608" max="3779" width="9.109375" style="12"/>
    <col min="3780" max="3781" width="9.109375" style="12" customWidth="1"/>
    <col min="3782" max="3782" width="44.88671875" style="12" bestFit="1" customWidth="1"/>
    <col min="3783" max="3790" width="9.109375" style="12" customWidth="1"/>
    <col min="3791" max="3791" width="15.5546875" style="12" customWidth="1"/>
    <col min="3792" max="3795" width="11.44140625" style="12" customWidth="1"/>
    <col min="3796" max="3812" width="15.88671875" style="12" customWidth="1"/>
    <col min="3813" max="3863" width="9.109375" style="12" customWidth="1"/>
    <col min="3864" max="4035" width="9.109375" style="12"/>
    <col min="4036" max="4037" width="9.109375" style="12" customWidth="1"/>
    <col min="4038" max="4038" width="44.88671875" style="12" bestFit="1" customWidth="1"/>
    <col min="4039" max="4046" width="9.109375" style="12" customWidth="1"/>
    <col min="4047" max="4047" width="15.5546875" style="12" customWidth="1"/>
    <col min="4048" max="4051" width="11.44140625" style="12" customWidth="1"/>
    <col min="4052" max="4068" width="15.88671875" style="12" customWidth="1"/>
    <col min="4069" max="4119" width="9.109375" style="12" customWidth="1"/>
    <col min="4120" max="4291" width="9.109375" style="12"/>
    <col min="4292" max="4293" width="9.109375" style="12" customWidth="1"/>
    <col min="4294" max="4294" width="44.88671875" style="12" bestFit="1" customWidth="1"/>
    <col min="4295" max="4302" width="9.109375" style="12" customWidth="1"/>
    <col min="4303" max="4303" width="15.5546875" style="12" customWidth="1"/>
    <col min="4304" max="4307" width="11.44140625" style="12" customWidth="1"/>
    <col min="4308" max="4324" width="15.88671875" style="12" customWidth="1"/>
    <col min="4325" max="4375" width="9.109375" style="12" customWidth="1"/>
    <col min="4376" max="4547" width="9.109375" style="12"/>
    <col min="4548" max="4549" width="9.109375" style="12" customWidth="1"/>
    <col min="4550" max="4550" width="44.88671875" style="12" bestFit="1" customWidth="1"/>
    <col min="4551" max="4558" width="9.109375" style="12" customWidth="1"/>
    <col min="4559" max="4559" width="15.5546875" style="12" customWidth="1"/>
    <col min="4560" max="4563" width="11.44140625" style="12" customWidth="1"/>
    <col min="4564" max="4580" width="15.88671875" style="12" customWidth="1"/>
    <col min="4581" max="4631" width="9.109375" style="12" customWidth="1"/>
    <col min="4632" max="4803" width="9.109375" style="12"/>
    <col min="4804" max="4805" width="9.109375" style="12" customWidth="1"/>
    <col min="4806" max="4806" width="44.88671875" style="12" bestFit="1" customWidth="1"/>
    <col min="4807" max="4814" width="9.109375" style="12" customWidth="1"/>
    <col min="4815" max="4815" width="15.5546875" style="12" customWidth="1"/>
    <col min="4816" max="4819" width="11.44140625" style="12" customWidth="1"/>
    <col min="4820" max="4836" width="15.88671875" style="12" customWidth="1"/>
    <col min="4837" max="4887" width="9.109375" style="12" customWidth="1"/>
    <col min="4888" max="5059" width="9.109375" style="12"/>
    <col min="5060" max="5061" width="9.109375" style="12" customWidth="1"/>
    <col min="5062" max="5062" width="44.88671875" style="12" bestFit="1" customWidth="1"/>
    <col min="5063" max="5070" width="9.109375" style="12" customWidth="1"/>
    <col min="5071" max="5071" width="15.5546875" style="12" customWidth="1"/>
    <col min="5072" max="5075" width="11.44140625" style="12" customWidth="1"/>
    <col min="5076" max="5092" width="15.88671875" style="12" customWidth="1"/>
    <col min="5093" max="5143" width="9.109375" style="12" customWidth="1"/>
    <col min="5144" max="5315" width="9.109375" style="12"/>
    <col min="5316" max="5317" width="9.109375" style="12" customWidth="1"/>
    <col min="5318" max="5318" width="44.88671875" style="12" bestFit="1" customWidth="1"/>
    <col min="5319" max="5326" width="9.109375" style="12" customWidth="1"/>
    <col min="5327" max="5327" width="15.5546875" style="12" customWidth="1"/>
    <col min="5328" max="5331" width="11.44140625" style="12" customWidth="1"/>
    <col min="5332" max="5348" width="15.88671875" style="12" customWidth="1"/>
    <col min="5349" max="5399" width="9.109375" style="12" customWidth="1"/>
    <col min="5400" max="5571" width="9.109375" style="12"/>
    <col min="5572" max="5573" width="9.109375" style="12" customWidth="1"/>
    <col min="5574" max="5574" width="44.88671875" style="12" bestFit="1" customWidth="1"/>
    <col min="5575" max="5582" width="9.109375" style="12" customWidth="1"/>
    <col min="5583" max="5583" width="15.5546875" style="12" customWidth="1"/>
    <col min="5584" max="5587" width="11.44140625" style="12" customWidth="1"/>
    <col min="5588" max="5604" width="15.88671875" style="12" customWidth="1"/>
    <col min="5605" max="5655" width="9.109375" style="12" customWidth="1"/>
    <col min="5656" max="5827" width="9.109375" style="12"/>
    <col min="5828" max="5829" width="9.109375" style="12" customWidth="1"/>
    <col min="5830" max="5830" width="44.88671875" style="12" bestFit="1" customWidth="1"/>
    <col min="5831" max="5838" width="9.109375" style="12" customWidth="1"/>
    <col min="5839" max="5839" width="15.5546875" style="12" customWidth="1"/>
    <col min="5840" max="5843" width="11.44140625" style="12" customWidth="1"/>
    <col min="5844" max="5860" width="15.88671875" style="12" customWidth="1"/>
    <col min="5861" max="5911" width="9.109375" style="12" customWidth="1"/>
    <col min="5912" max="6083" width="9.109375" style="12"/>
    <col min="6084" max="6085" width="9.109375" style="12" customWidth="1"/>
    <col min="6086" max="6086" width="44.88671875" style="12" bestFit="1" customWidth="1"/>
    <col min="6087" max="6094" width="9.109375" style="12" customWidth="1"/>
    <col min="6095" max="6095" width="15.5546875" style="12" customWidth="1"/>
    <col min="6096" max="6099" width="11.44140625" style="12" customWidth="1"/>
    <col min="6100" max="6116" width="15.88671875" style="12" customWidth="1"/>
    <col min="6117" max="6167" width="9.109375" style="12" customWidth="1"/>
    <col min="6168" max="6339" width="9.109375" style="12"/>
    <col min="6340" max="6341" width="9.109375" style="12" customWidth="1"/>
    <col min="6342" max="6342" width="44.88671875" style="12" bestFit="1" customWidth="1"/>
    <col min="6343" max="6350" width="9.109375" style="12" customWidth="1"/>
    <col min="6351" max="6351" width="15.5546875" style="12" customWidth="1"/>
    <col min="6352" max="6355" width="11.44140625" style="12" customWidth="1"/>
    <col min="6356" max="6372" width="15.88671875" style="12" customWidth="1"/>
    <col min="6373" max="6423" width="9.109375" style="12" customWidth="1"/>
    <col min="6424" max="6595" width="9.109375" style="12"/>
    <col min="6596" max="6597" width="9.109375" style="12" customWidth="1"/>
    <col min="6598" max="6598" width="44.88671875" style="12" bestFit="1" customWidth="1"/>
    <col min="6599" max="6606" width="9.109375" style="12" customWidth="1"/>
    <col min="6607" max="6607" width="15.5546875" style="12" customWidth="1"/>
    <col min="6608" max="6611" width="11.44140625" style="12" customWidth="1"/>
    <col min="6612" max="6628" width="15.88671875" style="12" customWidth="1"/>
    <col min="6629" max="6679" width="9.109375" style="12" customWidth="1"/>
    <col min="6680" max="6851" width="9.109375" style="12"/>
    <col min="6852" max="6853" width="9.109375" style="12" customWidth="1"/>
    <col min="6854" max="6854" width="44.88671875" style="12" bestFit="1" customWidth="1"/>
    <col min="6855" max="6862" width="9.109375" style="12" customWidth="1"/>
    <col min="6863" max="6863" width="15.5546875" style="12" customWidth="1"/>
    <col min="6864" max="6867" width="11.44140625" style="12" customWidth="1"/>
    <col min="6868" max="6884" width="15.88671875" style="12" customWidth="1"/>
    <col min="6885" max="6935" width="9.109375" style="12" customWidth="1"/>
    <col min="6936" max="7107" width="9.109375" style="12"/>
    <col min="7108" max="7109" width="9.109375" style="12" customWidth="1"/>
    <col min="7110" max="7110" width="44.88671875" style="12" bestFit="1" customWidth="1"/>
    <col min="7111" max="7118" width="9.109375" style="12" customWidth="1"/>
    <col min="7119" max="7119" width="15.5546875" style="12" customWidth="1"/>
    <col min="7120" max="7123" width="11.44140625" style="12" customWidth="1"/>
    <col min="7124" max="7140" width="15.88671875" style="12" customWidth="1"/>
    <col min="7141" max="7191" width="9.109375" style="12" customWidth="1"/>
    <col min="7192" max="7363" width="9.109375" style="12"/>
    <col min="7364" max="7365" width="9.109375" style="12" customWidth="1"/>
    <col min="7366" max="7366" width="44.88671875" style="12" bestFit="1" customWidth="1"/>
    <col min="7367" max="7374" width="9.109375" style="12" customWidth="1"/>
    <col min="7375" max="7375" width="15.5546875" style="12" customWidth="1"/>
    <col min="7376" max="7379" width="11.44140625" style="12" customWidth="1"/>
    <col min="7380" max="7396" width="15.88671875" style="12" customWidth="1"/>
    <col min="7397" max="7447" width="9.109375" style="12" customWidth="1"/>
    <col min="7448" max="7619" width="9.109375" style="12"/>
    <col min="7620" max="7621" width="9.109375" style="12" customWidth="1"/>
    <col min="7622" max="7622" width="44.88671875" style="12" bestFit="1" customWidth="1"/>
    <col min="7623" max="7630" width="9.109375" style="12" customWidth="1"/>
    <col min="7631" max="7631" width="15.5546875" style="12" customWidth="1"/>
    <col min="7632" max="7635" width="11.44140625" style="12" customWidth="1"/>
    <col min="7636" max="7652" width="15.88671875" style="12" customWidth="1"/>
    <col min="7653" max="7703" width="9.109375" style="12" customWidth="1"/>
    <col min="7704" max="7875" width="9.109375" style="12"/>
    <col min="7876" max="7877" width="9.109375" style="12" customWidth="1"/>
    <col min="7878" max="7878" width="44.88671875" style="12" bestFit="1" customWidth="1"/>
    <col min="7879" max="7886" width="9.109375" style="12" customWidth="1"/>
    <col min="7887" max="7887" width="15.5546875" style="12" customWidth="1"/>
    <col min="7888" max="7891" width="11.44140625" style="12" customWidth="1"/>
    <col min="7892" max="7908" width="15.88671875" style="12" customWidth="1"/>
    <col min="7909" max="7959" width="9.109375" style="12" customWidth="1"/>
    <col min="7960" max="8131" width="9.109375" style="12"/>
    <col min="8132" max="8133" width="9.109375" style="12" customWidth="1"/>
    <col min="8134" max="8134" width="44.88671875" style="12" bestFit="1" customWidth="1"/>
    <col min="8135" max="8142" width="9.109375" style="12" customWidth="1"/>
    <col min="8143" max="8143" width="15.5546875" style="12" customWidth="1"/>
    <col min="8144" max="8147" width="11.44140625" style="12" customWidth="1"/>
    <col min="8148" max="8164" width="15.88671875" style="12" customWidth="1"/>
    <col min="8165" max="8215" width="9.109375" style="12" customWidth="1"/>
    <col min="8216" max="8387" width="9.109375" style="12"/>
    <col min="8388" max="8389" width="9.109375" style="12" customWidth="1"/>
    <col min="8390" max="8390" width="44.88671875" style="12" bestFit="1" customWidth="1"/>
    <col min="8391" max="8398" width="9.109375" style="12" customWidth="1"/>
    <col min="8399" max="8399" width="15.5546875" style="12" customWidth="1"/>
    <col min="8400" max="8403" width="11.44140625" style="12" customWidth="1"/>
    <col min="8404" max="8420" width="15.88671875" style="12" customWidth="1"/>
    <col min="8421" max="8471" width="9.109375" style="12" customWidth="1"/>
    <col min="8472" max="8643" width="9.109375" style="12"/>
    <col min="8644" max="8645" width="9.109375" style="12" customWidth="1"/>
    <col min="8646" max="8646" width="44.88671875" style="12" bestFit="1" customWidth="1"/>
    <col min="8647" max="8654" width="9.109375" style="12" customWidth="1"/>
    <col min="8655" max="8655" width="15.5546875" style="12" customWidth="1"/>
    <col min="8656" max="8659" width="11.44140625" style="12" customWidth="1"/>
    <col min="8660" max="8676" width="15.88671875" style="12" customWidth="1"/>
    <col min="8677" max="8727" width="9.109375" style="12" customWidth="1"/>
    <col min="8728" max="8899" width="9.109375" style="12"/>
    <col min="8900" max="8901" width="9.109375" style="12" customWidth="1"/>
    <col min="8902" max="8902" width="44.88671875" style="12" bestFit="1" customWidth="1"/>
    <col min="8903" max="8910" width="9.109375" style="12" customWidth="1"/>
    <col min="8911" max="8911" width="15.5546875" style="12" customWidth="1"/>
    <col min="8912" max="8915" width="11.44140625" style="12" customWidth="1"/>
    <col min="8916" max="8932" width="15.88671875" style="12" customWidth="1"/>
    <col min="8933" max="8983" width="9.109375" style="12" customWidth="1"/>
    <col min="8984" max="9155" width="9.109375" style="12"/>
    <col min="9156" max="9157" width="9.109375" style="12" customWidth="1"/>
    <col min="9158" max="9158" width="44.88671875" style="12" bestFit="1" customWidth="1"/>
    <col min="9159" max="9166" width="9.109375" style="12" customWidth="1"/>
    <col min="9167" max="9167" width="15.5546875" style="12" customWidth="1"/>
    <col min="9168" max="9171" width="11.44140625" style="12" customWidth="1"/>
    <col min="9172" max="9188" width="15.88671875" style="12" customWidth="1"/>
    <col min="9189" max="9239" width="9.109375" style="12" customWidth="1"/>
    <col min="9240" max="9411" width="9.109375" style="12"/>
    <col min="9412" max="9413" width="9.109375" style="12" customWidth="1"/>
    <col min="9414" max="9414" width="44.88671875" style="12" bestFit="1" customWidth="1"/>
    <col min="9415" max="9422" width="9.109375" style="12" customWidth="1"/>
    <col min="9423" max="9423" width="15.5546875" style="12" customWidth="1"/>
    <col min="9424" max="9427" width="11.44140625" style="12" customWidth="1"/>
    <col min="9428" max="9444" width="15.88671875" style="12" customWidth="1"/>
    <col min="9445" max="9495" width="9.109375" style="12" customWidth="1"/>
    <col min="9496" max="9667" width="9.109375" style="12"/>
    <col min="9668" max="9669" width="9.109375" style="12" customWidth="1"/>
    <col min="9670" max="9670" width="44.88671875" style="12" bestFit="1" customWidth="1"/>
    <col min="9671" max="9678" width="9.109375" style="12" customWidth="1"/>
    <col min="9679" max="9679" width="15.5546875" style="12" customWidth="1"/>
    <col min="9680" max="9683" width="11.44140625" style="12" customWidth="1"/>
    <col min="9684" max="9700" width="15.88671875" style="12" customWidth="1"/>
    <col min="9701" max="9751" width="9.109375" style="12" customWidth="1"/>
    <col min="9752" max="9923" width="9.109375" style="12"/>
    <col min="9924" max="9925" width="9.109375" style="12" customWidth="1"/>
    <col min="9926" max="9926" width="44.88671875" style="12" bestFit="1" customWidth="1"/>
    <col min="9927" max="9934" width="9.109375" style="12" customWidth="1"/>
    <col min="9935" max="9935" width="15.5546875" style="12" customWidth="1"/>
    <col min="9936" max="9939" width="11.44140625" style="12" customWidth="1"/>
    <col min="9940" max="9956" width="15.88671875" style="12" customWidth="1"/>
    <col min="9957" max="10007" width="9.109375" style="12" customWidth="1"/>
    <col min="10008" max="10179" width="9.109375" style="12"/>
    <col min="10180" max="10181" width="9.109375" style="12" customWidth="1"/>
    <col min="10182" max="10182" width="44.88671875" style="12" bestFit="1" customWidth="1"/>
    <col min="10183" max="10190" width="9.109375" style="12" customWidth="1"/>
    <col min="10191" max="10191" width="15.5546875" style="12" customWidth="1"/>
    <col min="10192" max="10195" width="11.44140625" style="12" customWidth="1"/>
    <col min="10196" max="10212" width="15.88671875" style="12" customWidth="1"/>
    <col min="10213" max="10263" width="9.109375" style="12" customWidth="1"/>
    <col min="10264" max="10435" width="9.109375" style="12"/>
    <col min="10436" max="10437" width="9.109375" style="12" customWidth="1"/>
    <col min="10438" max="10438" width="44.88671875" style="12" bestFit="1" customWidth="1"/>
    <col min="10439" max="10446" width="9.109375" style="12" customWidth="1"/>
    <col min="10447" max="10447" width="15.5546875" style="12" customWidth="1"/>
    <col min="10448" max="10451" width="11.44140625" style="12" customWidth="1"/>
    <col min="10452" max="10468" width="15.88671875" style="12" customWidth="1"/>
    <col min="10469" max="10519" width="9.109375" style="12" customWidth="1"/>
    <col min="10520" max="10691" width="9.109375" style="12"/>
    <col min="10692" max="10693" width="9.109375" style="12" customWidth="1"/>
    <col min="10694" max="10694" width="44.88671875" style="12" bestFit="1" customWidth="1"/>
    <col min="10695" max="10702" width="9.109375" style="12" customWidth="1"/>
    <col min="10703" max="10703" width="15.5546875" style="12" customWidth="1"/>
    <col min="10704" max="10707" width="11.44140625" style="12" customWidth="1"/>
    <col min="10708" max="10724" width="15.88671875" style="12" customWidth="1"/>
    <col min="10725" max="10775" width="9.109375" style="12" customWidth="1"/>
    <col min="10776" max="10947" width="9.109375" style="12"/>
    <col min="10948" max="10949" width="9.109375" style="12" customWidth="1"/>
    <col min="10950" max="10950" width="44.88671875" style="12" bestFit="1" customWidth="1"/>
    <col min="10951" max="10958" width="9.109375" style="12" customWidth="1"/>
    <col min="10959" max="10959" width="15.5546875" style="12" customWidth="1"/>
    <col min="10960" max="10963" width="11.44140625" style="12" customWidth="1"/>
    <col min="10964" max="10980" width="15.88671875" style="12" customWidth="1"/>
    <col min="10981" max="11031" width="9.109375" style="12" customWidth="1"/>
    <col min="11032" max="11203" width="9.109375" style="12"/>
    <col min="11204" max="11205" width="9.109375" style="12" customWidth="1"/>
    <col min="11206" max="11206" width="44.88671875" style="12" bestFit="1" customWidth="1"/>
    <col min="11207" max="11214" width="9.109375" style="12" customWidth="1"/>
    <col min="11215" max="11215" width="15.5546875" style="12" customWidth="1"/>
    <col min="11216" max="11219" width="11.44140625" style="12" customWidth="1"/>
    <col min="11220" max="11236" width="15.88671875" style="12" customWidth="1"/>
    <col min="11237" max="11287" width="9.109375" style="12" customWidth="1"/>
    <col min="11288" max="11459" width="9.109375" style="12"/>
    <col min="11460" max="11461" width="9.109375" style="12" customWidth="1"/>
    <col min="11462" max="11462" width="44.88671875" style="12" bestFit="1" customWidth="1"/>
    <col min="11463" max="11470" width="9.109375" style="12" customWidth="1"/>
    <col min="11471" max="11471" width="15.5546875" style="12" customWidth="1"/>
    <col min="11472" max="11475" width="11.44140625" style="12" customWidth="1"/>
    <col min="11476" max="11492" width="15.88671875" style="12" customWidth="1"/>
    <col min="11493" max="11543" width="9.109375" style="12" customWidth="1"/>
    <col min="11544" max="11715" width="9.109375" style="12"/>
    <col min="11716" max="11717" width="9.109375" style="12" customWidth="1"/>
    <col min="11718" max="11718" width="44.88671875" style="12" bestFit="1" customWidth="1"/>
    <col min="11719" max="11726" width="9.109375" style="12" customWidth="1"/>
    <col min="11727" max="11727" width="15.5546875" style="12" customWidth="1"/>
    <col min="11728" max="11731" width="11.44140625" style="12" customWidth="1"/>
    <col min="11732" max="11748" width="15.88671875" style="12" customWidth="1"/>
    <col min="11749" max="11799" width="9.109375" style="12" customWidth="1"/>
    <col min="11800" max="11971" width="9.109375" style="12"/>
    <col min="11972" max="11973" width="9.109375" style="12" customWidth="1"/>
    <col min="11974" max="11974" width="44.88671875" style="12" bestFit="1" customWidth="1"/>
    <col min="11975" max="11982" width="9.109375" style="12" customWidth="1"/>
    <col min="11983" max="11983" width="15.5546875" style="12" customWidth="1"/>
    <col min="11984" max="11987" width="11.44140625" style="12" customWidth="1"/>
    <col min="11988" max="12004" width="15.88671875" style="12" customWidth="1"/>
    <col min="12005" max="12055" width="9.109375" style="12" customWidth="1"/>
    <col min="12056" max="12227" width="9.109375" style="12"/>
    <col min="12228" max="12229" width="9.109375" style="12" customWidth="1"/>
    <col min="12230" max="12230" width="44.88671875" style="12" bestFit="1" customWidth="1"/>
    <col min="12231" max="12238" width="9.109375" style="12" customWidth="1"/>
    <col min="12239" max="12239" width="15.5546875" style="12" customWidth="1"/>
    <col min="12240" max="12243" width="11.44140625" style="12" customWidth="1"/>
    <col min="12244" max="12260" width="15.88671875" style="12" customWidth="1"/>
    <col min="12261" max="12311" width="9.109375" style="12" customWidth="1"/>
    <col min="12312" max="12483" width="9.109375" style="12"/>
    <col min="12484" max="12485" width="9.109375" style="12" customWidth="1"/>
    <col min="12486" max="12486" width="44.88671875" style="12" bestFit="1" customWidth="1"/>
    <col min="12487" max="12494" width="9.109375" style="12" customWidth="1"/>
    <col min="12495" max="12495" width="15.5546875" style="12" customWidth="1"/>
    <col min="12496" max="12499" width="11.44140625" style="12" customWidth="1"/>
    <col min="12500" max="12516" width="15.88671875" style="12" customWidth="1"/>
    <col min="12517" max="12567" width="9.109375" style="12" customWidth="1"/>
    <col min="12568" max="12739" width="9.109375" style="12"/>
    <col min="12740" max="12741" width="9.109375" style="12" customWidth="1"/>
    <col min="12742" max="12742" width="44.88671875" style="12" bestFit="1" customWidth="1"/>
    <col min="12743" max="12750" width="9.109375" style="12" customWidth="1"/>
    <col min="12751" max="12751" width="15.5546875" style="12" customWidth="1"/>
    <col min="12752" max="12755" width="11.44140625" style="12" customWidth="1"/>
    <col min="12756" max="12772" width="15.88671875" style="12" customWidth="1"/>
    <col min="12773" max="12823" width="9.109375" style="12" customWidth="1"/>
    <col min="12824" max="12995" width="9.109375" style="12"/>
    <col min="12996" max="12997" width="9.109375" style="12" customWidth="1"/>
    <col min="12998" max="12998" width="44.88671875" style="12" bestFit="1" customWidth="1"/>
    <col min="12999" max="13006" width="9.109375" style="12" customWidth="1"/>
    <col min="13007" max="13007" width="15.5546875" style="12" customWidth="1"/>
    <col min="13008" max="13011" width="11.44140625" style="12" customWidth="1"/>
    <col min="13012" max="13028" width="15.88671875" style="12" customWidth="1"/>
    <col min="13029" max="13079" width="9.109375" style="12" customWidth="1"/>
    <col min="13080" max="13251" width="9.109375" style="12"/>
    <col min="13252" max="13253" width="9.109375" style="12" customWidth="1"/>
    <col min="13254" max="13254" width="44.88671875" style="12" bestFit="1" customWidth="1"/>
    <col min="13255" max="13262" width="9.109375" style="12" customWidth="1"/>
    <col min="13263" max="13263" width="15.5546875" style="12" customWidth="1"/>
    <col min="13264" max="13267" width="11.44140625" style="12" customWidth="1"/>
    <col min="13268" max="13284" width="15.88671875" style="12" customWidth="1"/>
    <col min="13285" max="13335" width="9.109375" style="12" customWidth="1"/>
    <col min="13336" max="13507" width="9.109375" style="12"/>
    <col min="13508" max="13509" width="9.109375" style="12" customWidth="1"/>
    <col min="13510" max="13510" width="44.88671875" style="12" bestFit="1" customWidth="1"/>
    <col min="13511" max="13518" width="9.109375" style="12" customWidth="1"/>
    <col min="13519" max="13519" width="15.5546875" style="12" customWidth="1"/>
    <col min="13520" max="13523" width="11.44140625" style="12" customWidth="1"/>
    <col min="13524" max="13540" width="15.88671875" style="12" customWidth="1"/>
    <col min="13541" max="13591" width="9.109375" style="12" customWidth="1"/>
    <col min="13592" max="13763" width="9.109375" style="12"/>
    <col min="13764" max="13765" width="9.109375" style="12" customWidth="1"/>
    <col min="13766" max="13766" width="44.88671875" style="12" bestFit="1" customWidth="1"/>
    <col min="13767" max="13774" width="9.109375" style="12" customWidth="1"/>
    <col min="13775" max="13775" width="15.5546875" style="12" customWidth="1"/>
    <col min="13776" max="13779" width="11.44140625" style="12" customWidth="1"/>
    <col min="13780" max="13796" width="15.88671875" style="12" customWidth="1"/>
    <col min="13797" max="13847" width="9.109375" style="12" customWidth="1"/>
    <col min="13848" max="14019" width="9.109375" style="12"/>
    <col min="14020" max="14021" width="9.109375" style="12" customWidth="1"/>
    <col min="14022" max="14022" width="44.88671875" style="12" bestFit="1" customWidth="1"/>
    <col min="14023" max="14030" width="9.109375" style="12" customWidth="1"/>
    <col min="14031" max="14031" width="15.5546875" style="12" customWidth="1"/>
    <col min="14032" max="14035" width="11.44140625" style="12" customWidth="1"/>
    <col min="14036" max="14052" width="15.88671875" style="12" customWidth="1"/>
    <col min="14053" max="14103" width="9.109375" style="12" customWidth="1"/>
    <col min="14104" max="14275" width="9.109375" style="12"/>
    <col min="14276" max="14277" width="9.109375" style="12" customWidth="1"/>
    <col min="14278" max="14278" width="44.88671875" style="12" bestFit="1" customWidth="1"/>
    <col min="14279" max="14286" width="9.109375" style="12" customWidth="1"/>
    <col min="14287" max="14287" width="15.5546875" style="12" customWidth="1"/>
    <col min="14288" max="14291" width="11.44140625" style="12" customWidth="1"/>
    <col min="14292" max="14308" width="15.88671875" style="12" customWidth="1"/>
    <col min="14309" max="14359" width="9.109375" style="12" customWidth="1"/>
    <col min="14360" max="14531" width="9.109375" style="12"/>
    <col min="14532" max="14533" width="9.109375" style="12" customWidth="1"/>
    <col min="14534" max="14534" width="44.88671875" style="12" bestFit="1" customWidth="1"/>
    <col min="14535" max="14542" width="9.109375" style="12" customWidth="1"/>
    <col min="14543" max="14543" width="15.5546875" style="12" customWidth="1"/>
    <col min="14544" max="14547" width="11.44140625" style="12" customWidth="1"/>
    <col min="14548" max="14564" width="15.88671875" style="12" customWidth="1"/>
    <col min="14565" max="14615" width="9.109375" style="12" customWidth="1"/>
    <col min="14616" max="14787" width="9.109375" style="12"/>
    <col min="14788" max="14789" width="9.109375" style="12" customWidth="1"/>
    <col min="14790" max="14790" width="44.88671875" style="12" bestFit="1" customWidth="1"/>
    <col min="14791" max="14798" width="9.109375" style="12" customWidth="1"/>
    <col min="14799" max="14799" width="15.5546875" style="12" customWidth="1"/>
    <col min="14800" max="14803" width="11.44140625" style="12" customWidth="1"/>
    <col min="14804" max="14820" width="15.88671875" style="12" customWidth="1"/>
    <col min="14821" max="14871" width="9.109375" style="12" customWidth="1"/>
    <col min="14872" max="15043" width="9.109375" style="12"/>
    <col min="15044" max="15045" width="9.109375" style="12" customWidth="1"/>
    <col min="15046" max="15046" width="44.88671875" style="12" bestFit="1" customWidth="1"/>
    <col min="15047" max="15054" width="9.109375" style="12" customWidth="1"/>
    <col min="15055" max="15055" width="15.5546875" style="12" customWidth="1"/>
    <col min="15056" max="15059" width="11.44140625" style="12" customWidth="1"/>
    <col min="15060" max="15076" width="15.88671875" style="12" customWidth="1"/>
    <col min="15077" max="15127" width="9.109375" style="12" customWidth="1"/>
    <col min="15128" max="15299" width="9.109375" style="12"/>
    <col min="15300" max="15301" width="9.109375" style="12" customWidth="1"/>
    <col min="15302" max="15302" width="44.88671875" style="12" bestFit="1" customWidth="1"/>
    <col min="15303" max="15310" width="9.109375" style="12" customWidth="1"/>
    <col min="15311" max="15311" width="15.5546875" style="12" customWidth="1"/>
    <col min="15312" max="15315" width="11.44140625" style="12" customWidth="1"/>
    <col min="15316" max="15332" width="15.88671875" style="12" customWidth="1"/>
    <col min="15333" max="15383" width="9.109375" style="12" customWidth="1"/>
    <col min="15384" max="15555" width="9.109375" style="12"/>
    <col min="15556" max="15557" width="9.109375" style="12" customWidth="1"/>
    <col min="15558" max="15558" width="44.88671875" style="12" bestFit="1" customWidth="1"/>
    <col min="15559" max="15566" width="9.109375" style="12" customWidth="1"/>
    <col min="15567" max="15567" width="15.5546875" style="12" customWidth="1"/>
    <col min="15568" max="15571" width="11.44140625" style="12" customWidth="1"/>
    <col min="15572" max="15588" width="15.88671875" style="12" customWidth="1"/>
    <col min="15589" max="15639" width="9.109375" style="12" customWidth="1"/>
    <col min="15640" max="15811" width="9.109375" style="12"/>
    <col min="15812" max="15813" width="9.109375" style="12" customWidth="1"/>
    <col min="15814" max="15814" width="44.88671875" style="12" bestFit="1" customWidth="1"/>
    <col min="15815" max="15822" width="9.109375" style="12" customWidth="1"/>
    <col min="15823" max="15823" width="15.5546875" style="12" customWidth="1"/>
    <col min="15824" max="15827" width="11.44140625" style="12" customWidth="1"/>
    <col min="15828" max="15844" width="15.88671875" style="12" customWidth="1"/>
    <col min="15845" max="15895" width="9.109375" style="12" customWidth="1"/>
    <col min="15896" max="16067" width="9.109375" style="12"/>
    <col min="16068" max="16069" width="9.109375" style="12" customWidth="1"/>
    <col min="16070" max="16070" width="44.88671875" style="12" bestFit="1" customWidth="1"/>
    <col min="16071" max="16078" width="9.109375" style="12" customWidth="1"/>
    <col min="16079" max="16079" width="15.5546875" style="12" customWidth="1"/>
    <col min="16080" max="16083" width="11.44140625" style="12" customWidth="1"/>
    <col min="16084" max="16100" width="15.88671875" style="12" customWidth="1"/>
    <col min="16101" max="16151" width="9.109375" style="12" customWidth="1"/>
    <col min="16152" max="16384" width="9.109375" style="12"/>
  </cols>
  <sheetData>
    <row r="1" spans="1:25" ht="15" customHeight="1" x14ac:dyDescent="0.25">
      <c r="B1" s="2" t="s">
        <v>0</v>
      </c>
    </row>
    <row r="2" spans="1:25" ht="15" customHeight="1" x14ac:dyDescent="0.25">
      <c r="B2" s="2" t="s">
        <v>1</v>
      </c>
    </row>
    <row r="3" spans="1:25" ht="15" customHeight="1" x14ac:dyDescent="0.25">
      <c r="B3" s="2" t="s">
        <v>500</v>
      </c>
    </row>
    <row r="4" spans="1:25" ht="15" customHeight="1" x14ac:dyDescent="0.25">
      <c r="B4" s="2" t="s">
        <v>137</v>
      </c>
    </row>
    <row r="5" spans="1:25" ht="15" customHeight="1" x14ac:dyDescent="0.25">
      <c r="B5" s="3"/>
    </row>
    <row r="6" spans="1:25" s="50" customFormat="1" ht="15" customHeight="1" x14ac:dyDescent="0.25">
      <c r="A6" s="100"/>
      <c r="B6" s="101"/>
      <c r="C6" s="65"/>
      <c r="D6" s="280"/>
      <c r="E6" s="101"/>
      <c r="F6" s="101"/>
      <c r="G6" s="101"/>
      <c r="H6" s="102"/>
      <c r="I6" s="101"/>
      <c r="J6" s="143">
        <f>'D-VEHICLE'!Q7</f>
        <v>44651</v>
      </c>
      <c r="K6" s="143">
        <f>'D-VEHICLE'!R7</f>
        <v>44286</v>
      </c>
      <c r="L6" s="103"/>
      <c r="M6" s="103"/>
      <c r="N6" s="103"/>
      <c r="O6" s="284"/>
      <c r="P6" s="103"/>
      <c r="Q6" s="103"/>
      <c r="R6" s="103"/>
      <c r="S6" s="103"/>
      <c r="T6" s="103"/>
      <c r="U6" s="103"/>
      <c r="V6" s="103"/>
      <c r="W6" s="103"/>
      <c r="X6" s="103"/>
      <c r="Y6" s="12"/>
    </row>
    <row r="7" spans="1:25" s="50" customFormat="1" ht="15" customHeight="1" x14ac:dyDescent="0.25">
      <c r="C7" s="14"/>
      <c r="D7" s="220"/>
      <c r="E7" s="14"/>
      <c r="F7" s="14"/>
      <c r="G7" s="14"/>
      <c r="H7" s="14"/>
      <c r="I7" s="14"/>
      <c r="J7" s="14"/>
      <c r="K7" s="14"/>
      <c r="L7" s="14"/>
      <c r="M7" s="14"/>
      <c r="N7" s="14"/>
      <c r="O7" s="285"/>
      <c r="P7" s="14"/>
      <c r="Q7" s="14"/>
      <c r="R7" s="14"/>
      <c r="S7" s="14"/>
      <c r="T7" s="14"/>
      <c r="U7" s="393">
        <f>'D-VEHICLE'!Q7</f>
        <v>44651</v>
      </c>
      <c r="V7" s="393">
        <f>'D-VEHICLE'!R7</f>
        <v>44286</v>
      </c>
      <c r="W7" s="14"/>
      <c r="X7" s="14"/>
      <c r="Y7" s="12"/>
    </row>
    <row r="8" spans="1:25" s="50" customFormat="1" ht="15" customHeight="1" x14ac:dyDescent="0.25">
      <c r="A8" s="65" t="s">
        <v>3</v>
      </c>
      <c r="B8" s="15" t="s">
        <v>39</v>
      </c>
      <c r="C8" s="452" t="s">
        <v>12</v>
      </c>
      <c r="D8" s="452"/>
      <c r="E8" s="452"/>
      <c r="F8" s="452"/>
      <c r="G8" s="452"/>
      <c r="H8" s="452"/>
      <c r="I8" s="452" t="s">
        <v>13</v>
      </c>
      <c r="J8" s="452"/>
      <c r="K8" s="452"/>
      <c r="L8" s="452" t="s">
        <v>14</v>
      </c>
      <c r="M8" s="452"/>
      <c r="N8" s="452"/>
      <c r="O8" s="452"/>
      <c r="P8" s="456" t="s">
        <v>15</v>
      </c>
      <c r="Q8" s="457"/>
      <c r="R8" s="457"/>
      <c r="S8" s="457"/>
      <c r="T8" s="457"/>
      <c r="U8" s="457"/>
      <c r="V8" s="457"/>
      <c r="W8" s="42" t="s">
        <v>16</v>
      </c>
      <c r="X8" s="42"/>
      <c r="Y8" s="12"/>
    </row>
    <row r="9" spans="1:25" s="50" customFormat="1" ht="52.8" x14ac:dyDescent="0.25">
      <c r="A9" s="42"/>
      <c r="B9" s="15"/>
      <c r="C9" s="203" t="s">
        <v>503</v>
      </c>
      <c r="D9" s="454" t="s">
        <v>20</v>
      </c>
      <c r="E9" s="454"/>
      <c r="F9" s="454" t="s">
        <v>494</v>
      </c>
      <c r="G9" s="454"/>
      <c r="H9" s="203" t="s">
        <v>502</v>
      </c>
      <c r="I9" s="22" t="s">
        <v>22</v>
      </c>
      <c r="J9" s="22" t="s">
        <v>23</v>
      </c>
      <c r="K9" s="22" t="s">
        <v>24</v>
      </c>
      <c r="L9" s="203" t="s">
        <v>501</v>
      </c>
      <c r="M9" s="21" t="s">
        <v>25</v>
      </c>
      <c r="N9" s="21" t="s">
        <v>26</v>
      </c>
      <c r="O9" s="160" t="s">
        <v>27</v>
      </c>
      <c r="P9" s="23" t="s">
        <v>28</v>
      </c>
      <c r="Q9" s="23" t="s">
        <v>29</v>
      </c>
      <c r="R9" s="21" t="s">
        <v>15</v>
      </c>
      <c r="S9" s="24" t="s">
        <v>30</v>
      </c>
      <c r="T9" s="24" t="s">
        <v>31</v>
      </c>
      <c r="U9" s="24" t="s">
        <v>32</v>
      </c>
      <c r="V9" s="24" t="s">
        <v>33</v>
      </c>
      <c r="W9" s="203" t="s">
        <v>517</v>
      </c>
      <c r="X9" s="362" t="s">
        <v>389</v>
      </c>
      <c r="Y9" s="12"/>
    </row>
    <row r="10" spans="1:25" s="50" customFormat="1" ht="15" customHeight="1" x14ac:dyDescent="0.25">
      <c r="A10" s="42"/>
      <c r="B10" s="104"/>
      <c r="C10" s="27"/>
      <c r="D10" s="28" t="s">
        <v>34</v>
      </c>
      <c r="E10" s="28" t="s">
        <v>11</v>
      </c>
      <c r="F10" s="28" t="s">
        <v>34</v>
      </c>
      <c r="G10" s="28" t="s">
        <v>11</v>
      </c>
      <c r="H10" s="27"/>
      <c r="I10" s="28" t="s">
        <v>35</v>
      </c>
      <c r="J10" s="29" t="s">
        <v>35</v>
      </c>
      <c r="K10" s="29" t="s">
        <v>35</v>
      </c>
      <c r="L10" s="25"/>
      <c r="M10" s="29"/>
      <c r="N10" s="29"/>
      <c r="O10" s="286"/>
      <c r="P10" s="30"/>
      <c r="Q10" s="29"/>
      <c r="R10" s="29"/>
      <c r="S10" s="29"/>
      <c r="T10" s="29"/>
      <c r="U10" s="29"/>
      <c r="V10" s="29"/>
      <c r="W10" s="31"/>
      <c r="X10" s="29"/>
      <c r="Y10" s="12"/>
    </row>
    <row r="11" spans="1:25" s="50" customFormat="1" ht="15" customHeight="1" x14ac:dyDescent="0.25">
      <c r="A11" s="82"/>
      <c r="B11" s="63" t="s">
        <v>138</v>
      </c>
      <c r="C11" s="43"/>
      <c r="D11" s="197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177"/>
      <c r="P11" s="45"/>
      <c r="Q11" s="45"/>
      <c r="R11" s="45"/>
      <c r="S11" s="45"/>
      <c r="T11" s="45"/>
      <c r="U11" s="45"/>
      <c r="V11" s="45"/>
      <c r="W11" s="45"/>
      <c r="X11" s="45"/>
      <c r="Y11" s="12"/>
    </row>
    <row r="12" spans="1:25" s="50" customFormat="1" ht="15" customHeight="1" x14ac:dyDescent="0.25">
      <c r="A12" s="42"/>
      <c r="B12" s="63" t="s">
        <v>36</v>
      </c>
      <c r="C12" s="19"/>
      <c r="D12" s="22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40"/>
      <c r="P12" s="42"/>
      <c r="Q12" s="42"/>
      <c r="R12" s="42"/>
      <c r="S12" s="42"/>
      <c r="T12" s="42"/>
      <c r="U12" s="42"/>
      <c r="V12" s="42"/>
      <c r="W12" s="42"/>
      <c r="X12" s="42"/>
      <c r="Y12" s="12"/>
    </row>
    <row r="13" spans="1:25" s="50" customFormat="1" ht="15" customHeight="1" x14ac:dyDescent="0.25">
      <c r="A13" s="42"/>
      <c r="B13" s="42" t="s">
        <v>139</v>
      </c>
      <c r="C13" s="19">
        <v>7700</v>
      </c>
      <c r="D13" s="166">
        <v>40443</v>
      </c>
      <c r="E13" s="35">
        <v>0</v>
      </c>
      <c r="F13" s="42"/>
      <c r="G13" s="42"/>
      <c r="H13" s="32">
        <f t="shared" ref="H13:H17" si="0">C13+E13-G13</f>
        <v>7700</v>
      </c>
      <c r="I13" s="19">
        <v>5</v>
      </c>
      <c r="J13" s="32">
        <f t="shared" ref="J13:J17" si="1">ROUND(($K$6-D13)/365,0)</f>
        <v>11</v>
      </c>
      <c r="K13" s="32">
        <f>I13-J13</f>
        <v>-6</v>
      </c>
      <c r="L13" s="32">
        <v>313.99999999999909</v>
      </c>
      <c r="M13" s="32">
        <f>ROUND(C13*5%,0)</f>
        <v>385</v>
      </c>
      <c r="N13" s="32">
        <f>L13-M13</f>
        <v>-71.000000000000909</v>
      </c>
      <c r="O13" s="140">
        <v>0</v>
      </c>
      <c r="P13" s="32">
        <v>7386.0000000000009</v>
      </c>
      <c r="Q13" s="32">
        <f t="shared" ref="Q13:Q82" si="2">$U$7-$V$7</f>
        <v>365</v>
      </c>
      <c r="R13" s="32">
        <f>C13*O13*Q13/(365*100)</f>
        <v>0</v>
      </c>
      <c r="S13" s="32">
        <v>0</v>
      </c>
      <c r="T13" s="32">
        <f>P13+R13+S13</f>
        <v>7386.0000000000009</v>
      </c>
      <c r="U13" s="32">
        <v>0</v>
      </c>
      <c r="V13" s="32">
        <f>T13-U13</f>
        <v>7386.0000000000009</v>
      </c>
      <c r="W13" s="32">
        <f>H13-V13</f>
        <v>313.99999999999909</v>
      </c>
      <c r="X13" s="32">
        <v>313.99999999999909</v>
      </c>
      <c r="Y13" s="414">
        <f>W13-M13</f>
        <v>-71.000000000000909</v>
      </c>
    </row>
    <row r="14" spans="1:25" s="50" customFormat="1" ht="15" customHeight="1" x14ac:dyDescent="0.25">
      <c r="A14" s="42"/>
      <c r="B14" s="42" t="s">
        <v>140</v>
      </c>
      <c r="C14" s="19">
        <v>11952</v>
      </c>
      <c r="D14" s="166">
        <v>40443</v>
      </c>
      <c r="E14" s="35">
        <v>0</v>
      </c>
      <c r="F14" s="42"/>
      <c r="G14" s="42"/>
      <c r="H14" s="32">
        <f t="shared" si="0"/>
        <v>11952</v>
      </c>
      <c r="I14" s="19">
        <v>10</v>
      </c>
      <c r="J14" s="32">
        <f t="shared" si="1"/>
        <v>11</v>
      </c>
      <c r="K14" s="32">
        <f t="shared" ref="K14:K17" si="3">I14-J14</f>
        <v>-1</v>
      </c>
      <c r="L14" s="32">
        <v>594.07392694064038</v>
      </c>
      <c r="M14" s="32">
        <f t="shared" ref="M14:M77" si="4">ROUND(C14*5%,0)</f>
        <v>598</v>
      </c>
      <c r="N14" s="32">
        <f t="shared" ref="N14:N17" si="5">L14-M14</f>
        <v>-3.9260730593596236</v>
      </c>
      <c r="O14" s="140"/>
      <c r="P14" s="32">
        <v>11357.92607305936</v>
      </c>
      <c r="Q14" s="32">
        <f t="shared" si="2"/>
        <v>365</v>
      </c>
      <c r="R14" s="32">
        <f>C14*O14*Q14/(365*100)</f>
        <v>0</v>
      </c>
      <c r="S14" s="32">
        <v>0</v>
      </c>
      <c r="T14" s="32">
        <f t="shared" ref="T14:T17" si="6">P14+R14+S14</f>
        <v>11357.92607305936</v>
      </c>
      <c r="U14" s="32">
        <v>0</v>
      </c>
      <c r="V14" s="32">
        <f t="shared" ref="V14:V17" si="7">T14-U14</f>
        <v>11357.92607305936</v>
      </c>
      <c r="W14" s="32">
        <f t="shared" ref="W14:W17" si="8">H14-V14</f>
        <v>594.07392694064038</v>
      </c>
      <c r="X14" s="32">
        <v>594.07392694064038</v>
      </c>
      <c r="Y14" s="414">
        <f t="shared" ref="Y14:Y77" si="9">W14-M14</f>
        <v>-3.9260730593596236</v>
      </c>
    </row>
    <row r="15" spans="1:25" s="50" customFormat="1" ht="15" customHeight="1" x14ac:dyDescent="0.25">
      <c r="A15" s="42"/>
      <c r="B15" s="42" t="s">
        <v>141</v>
      </c>
      <c r="C15" s="19">
        <v>7033</v>
      </c>
      <c r="D15" s="166">
        <v>40443</v>
      </c>
      <c r="E15" s="35">
        <v>0</v>
      </c>
      <c r="F15" s="42"/>
      <c r="G15" s="42"/>
      <c r="H15" s="32">
        <f t="shared" si="0"/>
        <v>7033</v>
      </c>
      <c r="I15" s="19">
        <v>10</v>
      </c>
      <c r="J15" s="32">
        <f t="shared" si="1"/>
        <v>11</v>
      </c>
      <c r="K15" s="32">
        <f t="shared" si="3"/>
        <v>-1</v>
      </c>
      <c r="L15" s="32">
        <v>349.68922374429258</v>
      </c>
      <c r="M15" s="32">
        <f t="shared" si="4"/>
        <v>352</v>
      </c>
      <c r="N15" s="32">
        <f t="shared" si="5"/>
        <v>-2.3107762557074238</v>
      </c>
      <c r="O15" s="140"/>
      <c r="P15" s="32">
        <v>6683.3107762557074</v>
      </c>
      <c r="Q15" s="32">
        <f t="shared" si="2"/>
        <v>365</v>
      </c>
      <c r="R15" s="32">
        <f t="shared" ref="R15:R17" si="10">C15*O15*Q15/(365*100)</f>
        <v>0</v>
      </c>
      <c r="S15" s="32">
        <v>0</v>
      </c>
      <c r="T15" s="32">
        <f t="shared" si="6"/>
        <v>6683.3107762557074</v>
      </c>
      <c r="U15" s="32">
        <v>0</v>
      </c>
      <c r="V15" s="32">
        <f t="shared" si="7"/>
        <v>6683.3107762557074</v>
      </c>
      <c r="W15" s="32">
        <f t="shared" si="8"/>
        <v>349.68922374429258</v>
      </c>
      <c r="X15" s="32">
        <v>349.68922374429258</v>
      </c>
      <c r="Y15" s="414">
        <f t="shared" si="9"/>
        <v>-2.3107762557074238</v>
      </c>
    </row>
    <row r="16" spans="1:25" s="50" customFormat="1" ht="15" customHeight="1" x14ac:dyDescent="0.25">
      <c r="A16" s="42"/>
      <c r="B16" s="42" t="s">
        <v>142</v>
      </c>
      <c r="C16" s="19">
        <v>12233</v>
      </c>
      <c r="D16" s="166">
        <v>40443</v>
      </c>
      <c r="E16" s="35">
        <v>0</v>
      </c>
      <c r="F16" s="42"/>
      <c r="G16" s="42"/>
      <c r="H16" s="32">
        <f t="shared" si="0"/>
        <v>12233</v>
      </c>
      <c r="I16" s="19">
        <v>10</v>
      </c>
      <c r="J16" s="32">
        <f t="shared" si="1"/>
        <v>11</v>
      </c>
      <c r="K16" s="32">
        <f t="shared" si="3"/>
        <v>-1</v>
      </c>
      <c r="L16" s="32">
        <v>607.98036529680394</v>
      </c>
      <c r="M16" s="32">
        <f t="shared" si="4"/>
        <v>612</v>
      </c>
      <c r="N16" s="32">
        <f t="shared" si="5"/>
        <v>-4.0196347031960613</v>
      </c>
      <c r="O16" s="140"/>
      <c r="P16" s="32">
        <v>11625.019634703196</v>
      </c>
      <c r="Q16" s="32">
        <f t="shared" si="2"/>
        <v>365</v>
      </c>
      <c r="R16" s="32">
        <f t="shared" si="10"/>
        <v>0</v>
      </c>
      <c r="S16" s="32">
        <v>0</v>
      </c>
      <c r="T16" s="32">
        <f t="shared" si="6"/>
        <v>11625.019634703196</v>
      </c>
      <c r="U16" s="32">
        <v>0</v>
      </c>
      <c r="V16" s="32">
        <f t="shared" si="7"/>
        <v>11625.019634703196</v>
      </c>
      <c r="W16" s="32">
        <f t="shared" si="8"/>
        <v>607.98036529680394</v>
      </c>
      <c r="X16" s="32">
        <v>607.98036529680394</v>
      </c>
      <c r="Y16" s="414">
        <f t="shared" si="9"/>
        <v>-4.0196347031960613</v>
      </c>
    </row>
    <row r="17" spans="1:25" s="50" customFormat="1" ht="15" customHeight="1" x14ac:dyDescent="0.25">
      <c r="A17" s="42"/>
      <c r="B17" s="42" t="s">
        <v>143</v>
      </c>
      <c r="C17" s="19">
        <v>3350</v>
      </c>
      <c r="D17" s="166">
        <v>40443</v>
      </c>
      <c r="E17" s="35">
        <v>0</v>
      </c>
      <c r="F17" s="42"/>
      <c r="G17" s="42"/>
      <c r="H17" s="32">
        <f t="shared" si="0"/>
        <v>3350</v>
      </c>
      <c r="I17" s="19">
        <v>10</v>
      </c>
      <c r="J17" s="32">
        <f t="shared" si="1"/>
        <v>11</v>
      </c>
      <c r="K17" s="32">
        <f t="shared" si="3"/>
        <v>-1</v>
      </c>
      <c r="L17" s="32">
        <v>166.89954337899553</v>
      </c>
      <c r="M17" s="32">
        <f t="shared" si="4"/>
        <v>168</v>
      </c>
      <c r="N17" s="32">
        <f t="shared" si="5"/>
        <v>-1.1004566210044686</v>
      </c>
      <c r="O17" s="140"/>
      <c r="P17" s="32">
        <v>3183.1004566210045</v>
      </c>
      <c r="Q17" s="32">
        <f t="shared" si="2"/>
        <v>365</v>
      </c>
      <c r="R17" s="32">
        <f t="shared" si="10"/>
        <v>0</v>
      </c>
      <c r="S17" s="32">
        <v>0</v>
      </c>
      <c r="T17" s="32">
        <f t="shared" si="6"/>
        <v>3183.1004566210045</v>
      </c>
      <c r="U17" s="32">
        <v>0</v>
      </c>
      <c r="V17" s="32">
        <f t="shared" si="7"/>
        <v>3183.1004566210045</v>
      </c>
      <c r="W17" s="32">
        <f t="shared" si="8"/>
        <v>166.89954337899553</v>
      </c>
      <c r="X17" s="32">
        <v>166.89954337899553</v>
      </c>
      <c r="Y17" s="414">
        <f t="shared" si="9"/>
        <v>-1.1004566210044686</v>
      </c>
    </row>
    <row r="18" spans="1:25" s="50" customFormat="1" ht="15" customHeight="1" x14ac:dyDescent="0.25">
      <c r="A18" s="42"/>
      <c r="B18" s="42"/>
      <c r="C18" s="19"/>
      <c r="D18" s="166"/>
      <c r="E18" s="35"/>
      <c r="F18" s="42"/>
      <c r="G18" s="42"/>
      <c r="H18" s="42"/>
      <c r="I18" s="19"/>
      <c r="J18" s="42"/>
      <c r="K18" s="42"/>
      <c r="L18" s="42"/>
      <c r="M18" s="42">
        <f t="shared" si="4"/>
        <v>0</v>
      </c>
      <c r="N18" s="42"/>
      <c r="O18" s="140"/>
      <c r="P18" s="42"/>
      <c r="Q18" s="42"/>
      <c r="R18" s="42"/>
      <c r="S18" s="42"/>
      <c r="T18" s="42"/>
      <c r="U18" s="42"/>
      <c r="V18" s="42"/>
      <c r="W18" s="42"/>
      <c r="X18" s="42"/>
      <c r="Y18" s="414">
        <f t="shared" si="9"/>
        <v>0</v>
      </c>
    </row>
    <row r="19" spans="1:25" s="50" customFormat="1" ht="15" customHeight="1" x14ac:dyDescent="0.25">
      <c r="A19" s="42"/>
      <c r="B19" s="63" t="s">
        <v>37</v>
      </c>
      <c r="C19" s="19"/>
      <c r="D19" s="166"/>
      <c r="E19" s="35"/>
      <c r="F19" s="42"/>
      <c r="G19" s="42"/>
      <c r="H19" s="42"/>
      <c r="I19" s="19"/>
      <c r="J19" s="42"/>
      <c r="K19" s="42"/>
      <c r="L19" s="42"/>
      <c r="M19" s="42">
        <f t="shared" si="4"/>
        <v>0</v>
      </c>
      <c r="N19" s="42"/>
      <c r="O19" s="140"/>
      <c r="P19" s="42"/>
      <c r="Q19" s="42"/>
      <c r="R19" s="42"/>
      <c r="S19" s="42"/>
      <c r="T19" s="42"/>
      <c r="U19" s="42"/>
      <c r="V19" s="42"/>
      <c r="W19" s="42"/>
      <c r="X19" s="42"/>
      <c r="Y19" s="414">
        <f t="shared" si="9"/>
        <v>0</v>
      </c>
    </row>
    <row r="20" spans="1:25" s="50" customFormat="1" ht="15" customHeight="1" x14ac:dyDescent="0.25">
      <c r="A20" s="42"/>
      <c r="B20" s="42" t="s">
        <v>146</v>
      </c>
      <c r="C20" s="19">
        <v>11451</v>
      </c>
      <c r="D20" s="166">
        <v>40952</v>
      </c>
      <c r="E20" s="35">
        <v>0</v>
      </c>
      <c r="F20" s="42"/>
      <c r="G20" s="42"/>
      <c r="H20" s="32">
        <f t="shared" ref="H20:H28" si="11">C20+E20-G20</f>
        <v>11451</v>
      </c>
      <c r="I20" s="19">
        <v>5</v>
      </c>
      <c r="J20" s="32">
        <f t="shared" ref="J20:J47" si="12">ROUND(($K$6-D20)/365,0)</f>
        <v>9</v>
      </c>
      <c r="K20" s="32">
        <f t="shared" ref="K20:K28" si="13">I20-J20</f>
        <v>-4</v>
      </c>
      <c r="L20" s="32">
        <v>573</v>
      </c>
      <c r="M20" s="32">
        <f t="shared" si="4"/>
        <v>573</v>
      </c>
      <c r="N20" s="32">
        <f t="shared" ref="N20:N28" si="14">L20-M20</f>
        <v>0</v>
      </c>
      <c r="O20" s="140">
        <v>0</v>
      </c>
      <c r="P20" s="32">
        <v>10878</v>
      </c>
      <c r="Q20" s="32">
        <f t="shared" ref="Q20:Q47" si="15">$U$7-$V$7</f>
        <v>365</v>
      </c>
      <c r="R20" s="32">
        <f t="shared" ref="R20:R28" si="16">C20*O20*Q20/(365*100)</f>
        <v>0</v>
      </c>
      <c r="S20" s="32">
        <v>0</v>
      </c>
      <c r="T20" s="32">
        <f t="shared" ref="T20:T28" si="17">P20+R20+S20</f>
        <v>10878</v>
      </c>
      <c r="U20" s="32">
        <v>0</v>
      </c>
      <c r="V20" s="32">
        <f t="shared" ref="V20:V28" si="18">T20-U20</f>
        <v>10878</v>
      </c>
      <c r="W20" s="32">
        <f t="shared" ref="W20:W28" si="19">H20-V20</f>
        <v>573</v>
      </c>
      <c r="X20" s="32">
        <v>573</v>
      </c>
      <c r="Y20" s="414">
        <f t="shared" si="9"/>
        <v>0</v>
      </c>
    </row>
    <row r="21" spans="1:25" s="50" customFormat="1" ht="15" customHeight="1" x14ac:dyDescent="0.25">
      <c r="A21" s="42"/>
      <c r="B21" s="42" t="s">
        <v>147</v>
      </c>
      <c r="C21" s="19">
        <v>4380</v>
      </c>
      <c r="D21" s="166">
        <v>40952</v>
      </c>
      <c r="E21" s="35">
        <v>0</v>
      </c>
      <c r="F21" s="42"/>
      <c r="G21" s="42"/>
      <c r="H21" s="32">
        <f t="shared" si="11"/>
        <v>4380</v>
      </c>
      <c r="I21" s="19">
        <v>5</v>
      </c>
      <c r="J21" s="32">
        <f t="shared" si="12"/>
        <v>9</v>
      </c>
      <c r="K21" s="32">
        <f t="shared" si="13"/>
        <v>-4</v>
      </c>
      <c r="L21" s="32">
        <v>219</v>
      </c>
      <c r="M21" s="32">
        <f t="shared" si="4"/>
        <v>219</v>
      </c>
      <c r="N21" s="32">
        <f t="shared" si="14"/>
        <v>0</v>
      </c>
      <c r="O21" s="140">
        <v>0</v>
      </c>
      <c r="P21" s="32">
        <v>4161</v>
      </c>
      <c r="Q21" s="32">
        <f t="shared" si="15"/>
        <v>365</v>
      </c>
      <c r="R21" s="32">
        <f t="shared" si="16"/>
        <v>0</v>
      </c>
      <c r="S21" s="32">
        <v>0</v>
      </c>
      <c r="T21" s="32">
        <f t="shared" si="17"/>
        <v>4161</v>
      </c>
      <c r="U21" s="32">
        <v>0</v>
      </c>
      <c r="V21" s="32">
        <f t="shared" si="18"/>
        <v>4161</v>
      </c>
      <c r="W21" s="32">
        <f t="shared" si="19"/>
        <v>219</v>
      </c>
      <c r="X21" s="32">
        <v>219</v>
      </c>
      <c r="Y21" s="414">
        <f t="shared" si="9"/>
        <v>0</v>
      </c>
    </row>
    <row r="22" spans="1:25" s="50" customFormat="1" ht="15" customHeight="1" x14ac:dyDescent="0.25">
      <c r="A22" s="42"/>
      <c r="B22" s="42" t="s">
        <v>143</v>
      </c>
      <c r="C22" s="19">
        <v>28542</v>
      </c>
      <c r="D22" s="166">
        <v>40952</v>
      </c>
      <c r="E22" s="35">
        <v>0</v>
      </c>
      <c r="F22" s="42"/>
      <c r="G22" s="42"/>
      <c r="H22" s="32">
        <f t="shared" si="11"/>
        <v>28542</v>
      </c>
      <c r="I22" s="19">
        <v>10</v>
      </c>
      <c r="J22" s="32">
        <f t="shared" si="12"/>
        <v>9</v>
      </c>
      <c r="K22" s="32">
        <f t="shared" si="13"/>
        <v>1</v>
      </c>
      <c r="L22" s="32">
        <v>4320.1563356164406</v>
      </c>
      <c r="M22" s="32">
        <f t="shared" si="4"/>
        <v>1427</v>
      </c>
      <c r="N22" s="32">
        <f t="shared" si="14"/>
        <v>2893.1563356164406</v>
      </c>
      <c r="O22" s="140">
        <f t="shared" ref="O22:O28" si="20">N22/C22/K22*100</f>
        <v>10.1364877570473</v>
      </c>
      <c r="P22" s="32">
        <v>24221.843664383559</v>
      </c>
      <c r="Q22" s="32">
        <f t="shared" si="15"/>
        <v>365</v>
      </c>
      <c r="R22" s="32">
        <f t="shared" si="16"/>
        <v>2893.1563356164406</v>
      </c>
      <c r="S22" s="32">
        <v>0</v>
      </c>
      <c r="T22" s="32">
        <f t="shared" si="17"/>
        <v>27115</v>
      </c>
      <c r="U22" s="32">
        <v>0</v>
      </c>
      <c r="V22" s="32">
        <f t="shared" si="18"/>
        <v>27115</v>
      </c>
      <c r="W22" s="32">
        <f t="shared" si="19"/>
        <v>1427</v>
      </c>
      <c r="X22" s="32">
        <v>4320.1563356164406</v>
      </c>
      <c r="Y22" s="414">
        <f>W22-M22</f>
        <v>0</v>
      </c>
    </row>
    <row r="23" spans="1:25" s="50" customFormat="1" ht="15" customHeight="1" x14ac:dyDescent="0.25">
      <c r="A23" s="42"/>
      <c r="B23" s="42" t="s">
        <v>148</v>
      </c>
      <c r="C23" s="19">
        <v>20630</v>
      </c>
      <c r="D23" s="166">
        <v>40952</v>
      </c>
      <c r="E23" s="35">
        <v>0</v>
      </c>
      <c r="F23" s="42"/>
      <c r="G23" s="42"/>
      <c r="H23" s="32">
        <f t="shared" si="11"/>
        <v>20630</v>
      </c>
      <c r="I23" s="19">
        <v>10</v>
      </c>
      <c r="J23" s="32">
        <f t="shared" si="12"/>
        <v>9</v>
      </c>
      <c r="K23" s="32">
        <f t="shared" si="13"/>
        <v>1</v>
      </c>
      <c r="L23" s="32">
        <v>3123.0661203522504</v>
      </c>
      <c r="M23" s="32">
        <f t="shared" si="4"/>
        <v>1032</v>
      </c>
      <c r="N23" s="32">
        <f t="shared" si="14"/>
        <v>2091.0661203522504</v>
      </c>
      <c r="O23" s="140">
        <f t="shared" si="20"/>
        <v>10.136045178634273</v>
      </c>
      <c r="P23" s="32">
        <v>17506.93387964775</v>
      </c>
      <c r="Q23" s="32">
        <f t="shared" si="15"/>
        <v>365</v>
      </c>
      <c r="R23" s="32">
        <f t="shared" si="16"/>
        <v>2091.0661203522509</v>
      </c>
      <c r="S23" s="32">
        <v>0</v>
      </c>
      <c r="T23" s="32">
        <f t="shared" si="17"/>
        <v>19598</v>
      </c>
      <c r="U23" s="32">
        <v>0</v>
      </c>
      <c r="V23" s="32">
        <f t="shared" si="18"/>
        <v>19598</v>
      </c>
      <c r="W23" s="32">
        <f t="shared" si="19"/>
        <v>1032</v>
      </c>
      <c r="X23" s="32">
        <v>3123.0661203522504</v>
      </c>
      <c r="Y23" s="414">
        <f t="shared" si="9"/>
        <v>0</v>
      </c>
    </row>
    <row r="24" spans="1:25" s="50" customFormat="1" ht="15" customHeight="1" x14ac:dyDescent="0.25">
      <c r="A24" s="42"/>
      <c r="B24" s="42" t="s">
        <v>149</v>
      </c>
      <c r="C24" s="19">
        <v>1136</v>
      </c>
      <c r="D24" s="166">
        <v>40952</v>
      </c>
      <c r="E24" s="35">
        <v>0</v>
      </c>
      <c r="F24" s="42"/>
      <c r="G24" s="42"/>
      <c r="H24" s="32">
        <f t="shared" si="11"/>
        <v>1136</v>
      </c>
      <c r="I24" s="19">
        <v>10</v>
      </c>
      <c r="J24" s="32">
        <f t="shared" si="12"/>
        <v>9</v>
      </c>
      <c r="K24" s="32">
        <f t="shared" si="13"/>
        <v>1</v>
      </c>
      <c r="L24" s="32">
        <v>172.11590019569473</v>
      </c>
      <c r="M24" s="32">
        <f t="shared" si="4"/>
        <v>57</v>
      </c>
      <c r="N24" s="32">
        <f t="shared" si="14"/>
        <v>115.11590019569473</v>
      </c>
      <c r="O24" s="140">
        <f t="shared" si="20"/>
        <v>10.1334419186351</v>
      </c>
      <c r="P24" s="32">
        <v>963.88409980430527</v>
      </c>
      <c r="Q24" s="32">
        <f t="shared" si="15"/>
        <v>365</v>
      </c>
      <c r="R24" s="32">
        <f t="shared" si="16"/>
        <v>115.11590019569475</v>
      </c>
      <c r="S24" s="32">
        <v>0</v>
      </c>
      <c r="T24" s="32">
        <f t="shared" si="17"/>
        <v>1079</v>
      </c>
      <c r="U24" s="32">
        <v>0</v>
      </c>
      <c r="V24" s="32">
        <f t="shared" si="18"/>
        <v>1079</v>
      </c>
      <c r="W24" s="32">
        <f t="shared" si="19"/>
        <v>57</v>
      </c>
      <c r="X24" s="32">
        <v>172.11590019569473</v>
      </c>
      <c r="Y24" s="414">
        <f t="shared" si="9"/>
        <v>0</v>
      </c>
    </row>
    <row r="25" spans="1:25" s="50" customFormat="1" ht="15" customHeight="1" x14ac:dyDescent="0.25">
      <c r="A25" s="42"/>
      <c r="B25" s="42" t="s">
        <v>150</v>
      </c>
      <c r="C25" s="19">
        <v>45054</v>
      </c>
      <c r="D25" s="166">
        <v>40952</v>
      </c>
      <c r="E25" s="35">
        <v>0</v>
      </c>
      <c r="F25" s="42"/>
      <c r="G25" s="42"/>
      <c r="H25" s="32">
        <f t="shared" si="11"/>
        <v>45054</v>
      </c>
      <c r="I25" s="19">
        <v>5</v>
      </c>
      <c r="J25" s="32">
        <f t="shared" si="12"/>
        <v>9</v>
      </c>
      <c r="K25" s="32">
        <f t="shared" si="13"/>
        <v>-4</v>
      </c>
      <c r="L25" s="32">
        <v>2253</v>
      </c>
      <c r="M25" s="32">
        <f t="shared" si="4"/>
        <v>2253</v>
      </c>
      <c r="N25" s="32">
        <f t="shared" si="14"/>
        <v>0</v>
      </c>
      <c r="O25" s="140">
        <v>0</v>
      </c>
      <c r="P25" s="32">
        <v>42801</v>
      </c>
      <c r="Q25" s="32">
        <f t="shared" si="15"/>
        <v>365</v>
      </c>
      <c r="R25" s="32">
        <f t="shared" si="16"/>
        <v>0</v>
      </c>
      <c r="S25" s="32">
        <v>0</v>
      </c>
      <c r="T25" s="32">
        <f t="shared" si="17"/>
        <v>42801</v>
      </c>
      <c r="U25" s="32">
        <v>0</v>
      </c>
      <c r="V25" s="32">
        <f t="shared" si="18"/>
        <v>42801</v>
      </c>
      <c r="W25" s="32">
        <f t="shared" si="19"/>
        <v>2253</v>
      </c>
      <c r="X25" s="32">
        <v>2253</v>
      </c>
      <c r="Y25" s="414">
        <f t="shared" si="9"/>
        <v>0</v>
      </c>
    </row>
    <row r="26" spans="1:25" s="50" customFormat="1" ht="15" customHeight="1" x14ac:dyDescent="0.25">
      <c r="A26" s="42"/>
      <c r="B26" s="42" t="s">
        <v>151</v>
      </c>
      <c r="C26" s="19">
        <v>6258</v>
      </c>
      <c r="D26" s="166">
        <v>40952</v>
      </c>
      <c r="E26" s="35">
        <v>0</v>
      </c>
      <c r="F26" s="42"/>
      <c r="G26" s="42"/>
      <c r="H26" s="32">
        <f t="shared" si="11"/>
        <v>6258</v>
      </c>
      <c r="I26" s="19">
        <v>5</v>
      </c>
      <c r="J26" s="32">
        <f t="shared" si="12"/>
        <v>9</v>
      </c>
      <c r="K26" s="32">
        <f t="shared" si="13"/>
        <v>-4</v>
      </c>
      <c r="L26" s="32">
        <v>313</v>
      </c>
      <c r="M26" s="32">
        <f t="shared" si="4"/>
        <v>313</v>
      </c>
      <c r="N26" s="32">
        <f t="shared" si="14"/>
        <v>0</v>
      </c>
      <c r="O26" s="140">
        <v>0</v>
      </c>
      <c r="P26" s="32">
        <v>5945</v>
      </c>
      <c r="Q26" s="32">
        <f t="shared" si="15"/>
        <v>365</v>
      </c>
      <c r="R26" s="32">
        <f t="shared" si="16"/>
        <v>0</v>
      </c>
      <c r="S26" s="32">
        <v>0</v>
      </c>
      <c r="T26" s="32">
        <f t="shared" si="17"/>
        <v>5945</v>
      </c>
      <c r="U26" s="32">
        <v>0</v>
      </c>
      <c r="V26" s="32">
        <f t="shared" si="18"/>
        <v>5945</v>
      </c>
      <c r="W26" s="32">
        <f t="shared" si="19"/>
        <v>313</v>
      </c>
      <c r="X26" s="32">
        <v>313</v>
      </c>
      <c r="Y26" s="414">
        <f t="shared" si="9"/>
        <v>0</v>
      </c>
    </row>
    <row r="27" spans="1:25" s="50" customFormat="1" ht="15" customHeight="1" x14ac:dyDescent="0.25">
      <c r="A27" s="42"/>
      <c r="B27" s="42" t="s">
        <v>145</v>
      </c>
      <c r="C27" s="19">
        <v>7928</v>
      </c>
      <c r="D27" s="166">
        <v>40952</v>
      </c>
      <c r="E27" s="35">
        <v>0</v>
      </c>
      <c r="F27" s="42"/>
      <c r="G27" s="42"/>
      <c r="H27" s="32">
        <f t="shared" si="11"/>
        <v>7928</v>
      </c>
      <c r="I27" s="19">
        <v>10</v>
      </c>
      <c r="J27" s="32">
        <f t="shared" si="12"/>
        <v>9</v>
      </c>
      <c r="K27" s="32">
        <f t="shared" si="13"/>
        <v>1</v>
      </c>
      <c r="L27" s="32">
        <v>1199.7129892367902</v>
      </c>
      <c r="M27" s="32">
        <f t="shared" si="4"/>
        <v>396</v>
      </c>
      <c r="N27" s="32">
        <f t="shared" si="14"/>
        <v>803.71298923679024</v>
      </c>
      <c r="O27" s="140">
        <f t="shared" si="20"/>
        <v>10.137651226498363</v>
      </c>
      <c r="P27" s="32">
        <v>6728.2870107632098</v>
      </c>
      <c r="Q27" s="32">
        <f t="shared" si="15"/>
        <v>365</v>
      </c>
      <c r="R27" s="32">
        <f t="shared" si="16"/>
        <v>803.71298923679012</v>
      </c>
      <c r="S27" s="32">
        <v>0</v>
      </c>
      <c r="T27" s="32">
        <f t="shared" si="17"/>
        <v>7532</v>
      </c>
      <c r="U27" s="32">
        <v>0</v>
      </c>
      <c r="V27" s="32">
        <f t="shared" si="18"/>
        <v>7532</v>
      </c>
      <c r="W27" s="32">
        <f t="shared" si="19"/>
        <v>396</v>
      </c>
      <c r="X27" s="32">
        <v>1199.7129892367902</v>
      </c>
      <c r="Y27" s="414">
        <f>W27-M27</f>
        <v>0</v>
      </c>
    </row>
    <row r="28" spans="1:25" s="50" customFormat="1" ht="15" customHeight="1" x14ac:dyDescent="0.25">
      <c r="A28" s="42"/>
      <c r="B28" s="42" t="s">
        <v>152</v>
      </c>
      <c r="C28" s="19">
        <v>4239</v>
      </c>
      <c r="D28" s="166">
        <v>40952</v>
      </c>
      <c r="E28" s="35">
        <v>0</v>
      </c>
      <c r="F28" s="42"/>
      <c r="G28" s="42"/>
      <c r="H28" s="32">
        <f t="shared" si="11"/>
        <v>4239</v>
      </c>
      <c r="I28" s="19">
        <v>10</v>
      </c>
      <c r="J28" s="32">
        <f t="shared" si="12"/>
        <v>9</v>
      </c>
      <c r="K28" s="32">
        <f t="shared" si="13"/>
        <v>1</v>
      </c>
      <c r="L28" s="32">
        <v>641.82705479452079</v>
      </c>
      <c r="M28" s="32">
        <f t="shared" si="4"/>
        <v>212</v>
      </c>
      <c r="N28" s="32">
        <f t="shared" si="14"/>
        <v>429.82705479452079</v>
      </c>
      <c r="O28" s="140">
        <f t="shared" si="20"/>
        <v>10.139822005060646</v>
      </c>
      <c r="P28" s="32">
        <v>3597.1729452054792</v>
      </c>
      <c r="Q28" s="32">
        <f t="shared" si="15"/>
        <v>365</v>
      </c>
      <c r="R28" s="32">
        <f t="shared" si="16"/>
        <v>429.82705479452079</v>
      </c>
      <c r="S28" s="32">
        <v>0</v>
      </c>
      <c r="T28" s="32">
        <f t="shared" si="17"/>
        <v>4027</v>
      </c>
      <c r="U28" s="32">
        <v>0</v>
      </c>
      <c r="V28" s="32">
        <f t="shared" si="18"/>
        <v>4027</v>
      </c>
      <c r="W28" s="32">
        <f t="shared" si="19"/>
        <v>212</v>
      </c>
      <c r="X28" s="32">
        <v>641.82705479452079</v>
      </c>
      <c r="Y28" s="414">
        <f t="shared" si="9"/>
        <v>0</v>
      </c>
    </row>
    <row r="29" spans="1:25" s="50" customFormat="1" ht="15" customHeight="1" x14ac:dyDescent="0.25">
      <c r="A29" s="42"/>
      <c r="B29" s="42" t="s">
        <v>153</v>
      </c>
      <c r="C29" s="19">
        <v>23189</v>
      </c>
      <c r="D29" s="166">
        <v>40952</v>
      </c>
      <c r="E29" s="35">
        <v>0</v>
      </c>
      <c r="F29" s="42"/>
      <c r="G29" s="42"/>
      <c r="H29" s="32">
        <f t="shared" ref="H29:H47" si="21">C29+E29-G29</f>
        <v>23189</v>
      </c>
      <c r="I29" s="19">
        <v>10</v>
      </c>
      <c r="J29" s="32">
        <f t="shared" si="12"/>
        <v>9</v>
      </c>
      <c r="K29" s="32">
        <f t="shared" ref="K29:K47" si="22">I29-J29</f>
        <v>1</v>
      </c>
      <c r="L29" s="32">
        <v>3509.6921232876703</v>
      </c>
      <c r="M29" s="32">
        <f t="shared" si="4"/>
        <v>1159</v>
      </c>
      <c r="N29" s="32">
        <f t="shared" ref="N29:N47" si="23">L29-M29</f>
        <v>2350.6921232876703</v>
      </c>
      <c r="O29" s="140">
        <f t="shared" ref="O29:O47" si="24">N29/C29/K29*100</f>
        <v>10.137100018490104</v>
      </c>
      <c r="P29" s="32">
        <v>19679.30787671233</v>
      </c>
      <c r="Q29" s="32">
        <f t="shared" si="15"/>
        <v>365</v>
      </c>
      <c r="R29" s="32">
        <f t="shared" ref="R29:R47" si="25">C29*O29*Q29/(365*100)</f>
        <v>2350.6921232876703</v>
      </c>
      <c r="S29" s="32">
        <v>0</v>
      </c>
      <c r="T29" s="32">
        <f t="shared" ref="T29:T47" si="26">P29+R29+S29</f>
        <v>22030</v>
      </c>
      <c r="U29" s="32">
        <v>0</v>
      </c>
      <c r="V29" s="32">
        <f t="shared" ref="V29:V47" si="27">T29-U29</f>
        <v>22030</v>
      </c>
      <c r="W29" s="32">
        <f t="shared" ref="W29:W47" si="28">H29-V29</f>
        <v>1159</v>
      </c>
      <c r="X29" s="32">
        <v>3509.6921232876703</v>
      </c>
      <c r="Y29" s="414">
        <f t="shared" si="9"/>
        <v>0</v>
      </c>
    </row>
    <row r="30" spans="1:25" s="50" customFormat="1" ht="15" customHeight="1" x14ac:dyDescent="0.25">
      <c r="A30" s="42"/>
      <c r="B30" s="42" t="s">
        <v>154</v>
      </c>
      <c r="C30" s="19">
        <v>8374</v>
      </c>
      <c r="D30" s="166">
        <v>40952</v>
      </c>
      <c r="E30" s="35">
        <v>0</v>
      </c>
      <c r="F30" s="42"/>
      <c r="G30" s="42"/>
      <c r="H30" s="32">
        <f t="shared" si="21"/>
        <v>8374</v>
      </c>
      <c r="I30" s="19">
        <v>10</v>
      </c>
      <c r="J30" s="32">
        <f t="shared" si="12"/>
        <v>9</v>
      </c>
      <c r="K30" s="32">
        <f t="shared" si="22"/>
        <v>1</v>
      </c>
      <c r="L30" s="32">
        <v>1267.8118395303318</v>
      </c>
      <c r="M30" s="32">
        <f t="shared" si="4"/>
        <v>419</v>
      </c>
      <c r="N30" s="32">
        <f t="shared" si="23"/>
        <v>848.81183953033178</v>
      </c>
      <c r="O30" s="140">
        <f t="shared" si="24"/>
        <v>10.136277042397083</v>
      </c>
      <c r="P30" s="32">
        <v>7106.1881604696682</v>
      </c>
      <c r="Q30" s="32">
        <f t="shared" si="15"/>
        <v>365</v>
      </c>
      <c r="R30" s="32">
        <f t="shared" si="25"/>
        <v>848.81183953033178</v>
      </c>
      <c r="S30" s="32">
        <v>0</v>
      </c>
      <c r="T30" s="32">
        <f t="shared" si="26"/>
        <v>7955</v>
      </c>
      <c r="U30" s="32">
        <v>0</v>
      </c>
      <c r="V30" s="32">
        <f t="shared" si="27"/>
        <v>7955</v>
      </c>
      <c r="W30" s="32">
        <f t="shared" si="28"/>
        <v>419</v>
      </c>
      <c r="X30" s="32">
        <v>1267.8118395303318</v>
      </c>
      <c r="Y30" s="414">
        <f t="shared" si="9"/>
        <v>0</v>
      </c>
    </row>
    <row r="31" spans="1:25" s="50" customFormat="1" ht="15" customHeight="1" x14ac:dyDescent="0.25">
      <c r="A31" s="42"/>
      <c r="B31" s="42" t="s">
        <v>155</v>
      </c>
      <c r="C31" s="19">
        <v>14171</v>
      </c>
      <c r="D31" s="166">
        <v>40952</v>
      </c>
      <c r="E31" s="35">
        <v>0</v>
      </c>
      <c r="F31" s="42"/>
      <c r="G31" s="42"/>
      <c r="H31" s="32">
        <f t="shared" si="21"/>
        <v>14171</v>
      </c>
      <c r="I31" s="19">
        <v>10</v>
      </c>
      <c r="J31" s="32">
        <f t="shared" si="12"/>
        <v>9</v>
      </c>
      <c r="K31" s="32">
        <f t="shared" si="22"/>
        <v>1</v>
      </c>
      <c r="L31" s="32">
        <v>2145.4165117416815</v>
      </c>
      <c r="M31" s="32">
        <f t="shared" si="4"/>
        <v>709</v>
      </c>
      <c r="N31" s="32">
        <f t="shared" si="23"/>
        <v>1436.4165117416815</v>
      </c>
      <c r="O31" s="140">
        <f t="shared" si="24"/>
        <v>10.136310152718096</v>
      </c>
      <c r="P31" s="32">
        <v>12025.583488258319</v>
      </c>
      <c r="Q31" s="32">
        <f t="shared" si="15"/>
        <v>365</v>
      </c>
      <c r="R31" s="32">
        <f t="shared" si="25"/>
        <v>1436.4165117416812</v>
      </c>
      <c r="S31" s="32">
        <v>0</v>
      </c>
      <c r="T31" s="32">
        <f t="shared" si="26"/>
        <v>13462</v>
      </c>
      <c r="U31" s="32">
        <v>0</v>
      </c>
      <c r="V31" s="32">
        <f t="shared" si="27"/>
        <v>13462</v>
      </c>
      <c r="W31" s="32">
        <f t="shared" si="28"/>
        <v>709</v>
      </c>
      <c r="X31" s="32">
        <v>2145.4165117416815</v>
      </c>
      <c r="Y31" s="414">
        <f t="shared" si="9"/>
        <v>0</v>
      </c>
    </row>
    <row r="32" spans="1:25" s="50" customFormat="1" ht="15" customHeight="1" x14ac:dyDescent="0.25">
      <c r="A32" s="42"/>
      <c r="B32" s="42" t="s">
        <v>156</v>
      </c>
      <c r="C32" s="19">
        <v>39936</v>
      </c>
      <c r="D32" s="166">
        <v>40952</v>
      </c>
      <c r="E32" s="35">
        <v>0</v>
      </c>
      <c r="F32" s="42"/>
      <c r="G32" s="42"/>
      <c r="H32" s="32">
        <f t="shared" si="21"/>
        <v>39936</v>
      </c>
      <c r="I32" s="19">
        <v>10</v>
      </c>
      <c r="J32" s="32">
        <f t="shared" si="12"/>
        <v>9</v>
      </c>
      <c r="K32" s="32">
        <f t="shared" si="22"/>
        <v>1</v>
      </c>
      <c r="L32" s="32">
        <v>6045.1077544031286</v>
      </c>
      <c r="M32" s="32">
        <f t="shared" si="4"/>
        <v>1997</v>
      </c>
      <c r="N32" s="32">
        <f t="shared" si="23"/>
        <v>4048.1077544031286</v>
      </c>
      <c r="O32" s="140">
        <f t="shared" si="24"/>
        <v>10.136487766434115</v>
      </c>
      <c r="P32" s="32">
        <v>33890.892245596871</v>
      </c>
      <c r="Q32" s="32">
        <f t="shared" si="15"/>
        <v>365</v>
      </c>
      <c r="R32" s="32">
        <f t="shared" si="25"/>
        <v>4048.1077544031282</v>
      </c>
      <c r="S32" s="32">
        <v>0</v>
      </c>
      <c r="T32" s="32">
        <f t="shared" si="26"/>
        <v>37939</v>
      </c>
      <c r="U32" s="32">
        <v>0</v>
      </c>
      <c r="V32" s="32">
        <f t="shared" si="27"/>
        <v>37939</v>
      </c>
      <c r="W32" s="32">
        <f t="shared" si="28"/>
        <v>1997</v>
      </c>
      <c r="X32" s="32">
        <v>6045.1077544031286</v>
      </c>
      <c r="Y32" s="414">
        <f t="shared" si="9"/>
        <v>0</v>
      </c>
    </row>
    <row r="33" spans="1:25" s="50" customFormat="1" ht="15" customHeight="1" x14ac:dyDescent="0.25">
      <c r="A33" s="42"/>
      <c r="B33" s="42" t="s">
        <v>157</v>
      </c>
      <c r="C33" s="19">
        <v>45006</v>
      </c>
      <c r="D33" s="166">
        <v>40952</v>
      </c>
      <c r="E33" s="35">
        <v>0</v>
      </c>
      <c r="F33" s="42"/>
      <c r="G33" s="42"/>
      <c r="H33" s="32">
        <f t="shared" si="21"/>
        <v>45006</v>
      </c>
      <c r="I33" s="19">
        <v>10</v>
      </c>
      <c r="J33" s="32">
        <f t="shared" si="12"/>
        <v>9</v>
      </c>
      <c r="K33" s="32">
        <f t="shared" si="22"/>
        <v>1</v>
      </c>
      <c r="L33" s="32">
        <v>6812.1169520547992</v>
      </c>
      <c r="M33" s="32">
        <f t="shared" si="4"/>
        <v>2250</v>
      </c>
      <c r="N33" s="32">
        <f t="shared" si="23"/>
        <v>4562.1169520547992</v>
      </c>
      <c r="O33" s="140">
        <f t="shared" si="24"/>
        <v>10.136686113084476</v>
      </c>
      <c r="P33" s="32">
        <v>38193.883047945201</v>
      </c>
      <c r="Q33" s="32">
        <f t="shared" si="15"/>
        <v>365</v>
      </c>
      <c r="R33" s="32">
        <f t="shared" si="25"/>
        <v>4562.1169520547992</v>
      </c>
      <c r="S33" s="32">
        <v>0</v>
      </c>
      <c r="T33" s="32">
        <f t="shared" si="26"/>
        <v>42756</v>
      </c>
      <c r="U33" s="32">
        <v>0</v>
      </c>
      <c r="V33" s="32">
        <f t="shared" si="27"/>
        <v>42756</v>
      </c>
      <c r="W33" s="32">
        <f t="shared" si="28"/>
        <v>2250</v>
      </c>
      <c r="X33" s="32">
        <v>6812.1169520547992</v>
      </c>
      <c r="Y33" s="414">
        <f t="shared" si="9"/>
        <v>0</v>
      </c>
    </row>
    <row r="34" spans="1:25" s="50" customFormat="1" ht="15" customHeight="1" x14ac:dyDescent="0.25">
      <c r="A34" s="42"/>
      <c r="B34" s="42" t="s">
        <v>158</v>
      </c>
      <c r="C34" s="19">
        <v>11667</v>
      </c>
      <c r="D34" s="166">
        <v>40952</v>
      </c>
      <c r="E34" s="35">
        <v>0</v>
      </c>
      <c r="F34" s="42"/>
      <c r="G34" s="42"/>
      <c r="H34" s="32">
        <f t="shared" si="21"/>
        <v>11667</v>
      </c>
      <c r="I34" s="19">
        <v>10</v>
      </c>
      <c r="J34" s="32">
        <f t="shared" si="12"/>
        <v>9</v>
      </c>
      <c r="K34" s="32">
        <f t="shared" si="22"/>
        <v>1</v>
      </c>
      <c r="L34" s="32">
        <v>1765.5742416829744</v>
      </c>
      <c r="M34" s="32">
        <f t="shared" si="4"/>
        <v>583</v>
      </c>
      <c r="N34" s="32">
        <f t="shared" si="23"/>
        <v>1182.5742416829744</v>
      </c>
      <c r="O34" s="140">
        <f t="shared" si="24"/>
        <v>10.136061041252887</v>
      </c>
      <c r="P34" s="32">
        <v>9901.4257583170256</v>
      </c>
      <c r="Q34" s="32">
        <f t="shared" si="15"/>
        <v>365</v>
      </c>
      <c r="R34" s="32">
        <f t="shared" si="25"/>
        <v>1182.5742416829744</v>
      </c>
      <c r="S34" s="32">
        <v>0</v>
      </c>
      <c r="T34" s="32">
        <f t="shared" si="26"/>
        <v>11084</v>
      </c>
      <c r="U34" s="32">
        <v>0</v>
      </c>
      <c r="V34" s="32">
        <f t="shared" si="27"/>
        <v>11084</v>
      </c>
      <c r="W34" s="32">
        <f t="shared" si="28"/>
        <v>583</v>
      </c>
      <c r="X34" s="32">
        <v>1765.5742416829744</v>
      </c>
      <c r="Y34" s="414">
        <f t="shared" si="9"/>
        <v>0</v>
      </c>
    </row>
    <row r="35" spans="1:25" s="50" customFormat="1" ht="15" customHeight="1" x14ac:dyDescent="0.25">
      <c r="A35" s="42"/>
      <c r="B35" s="42" t="s">
        <v>159</v>
      </c>
      <c r="C35" s="19">
        <v>49276</v>
      </c>
      <c r="D35" s="166">
        <v>40952</v>
      </c>
      <c r="E35" s="35">
        <v>0</v>
      </c>
      <c r="F35" s="42"/>
      <c r="G35" s="42"/>
      <c r="H35" s="32">
        <f t="shared" si="21"/>
        <v>49276</v>
      </c>
      <c r="I35" s="19">
        <v>10</v>
      </c>
      <c r="J35" s="32">
        <f t="shared" si="12"/>
        <v>9</v>
      </c>
      <c r="K35" s="32">
        <f t="shared" si="22"/>
        <v>1</v>
      </c>
      <c r="L35" s="32">
        <v>7458.9161203522453</v>
      </c>
      <c r="M35" s="32">
        <f t="shared" si="4"/>
        <v>2464</v>
      </c>
      <c r="N35" s="32">
        <f t="shared" si="23"/>
        <v>4994.9161203522453</v>
      </c>
      <c r="O35" s="140">
        <f t="shared" si="24"/>
        <v>10.136610358698444</v>
      </c>
      <c r="P35" s="32">
        <v>41817.083879647755</v>
      </c>
      <c r="Q35" s="32">
        <f t="shared" si="15"/>
        <v>365</v>
      </c>
      <c r="R35" s="32">
        <f t="shared" si="25"/>
        <v>4994.9161203522453</v>
      </c>
      <c r="S35" s="32">
        <v>0</v>
      </c>
      <c r="T35" s="32">
        <f t="shared" si="26"/>
        <v>46812</v>
      </c>
      <c r="U35" s="32">
        <v>0</v>
      </c>
      <c r="V35" s="32">
        <f t="shared" si="27"/>
        <v>46812</v>
      </c>
      <c r="W35" s="32">
        <f t="shared" si="28"/>
        <v>2464</v>
      </c>
      <c r="X35" s="32">
        <v>7458.9161203522453</v>
      </c>
      <c r="Y35" s="414">
        <f t="shared" si="9"/>
        <v>0</v>
      </c>
    </row>
    <row r="36" spans="1:25" s="50" customFormat="1" ht="15" customHeight="1" x14ac:dyDescent="0.25">
      <c r="A36" s="42"/>
      <c r="B36" s="42" t="s">
        <v>160</v>
      </c>
      <c r="C36" s="19">
        <v>25443</v>
      </c>
      <c r="D36" s="166">
        <v>40952</v>
      </c>
      <c r="E36" s="35">
        <v>0</v>
      </c>
      <c r="F36" s="42"/>
      <c r="G36" s="42"/>
      <c r="H36" s="32">
        <f t="shared" si="21"/>
        <v>25443</v>
      </c>
      <c r="I36" s="19">
        <v>10</v>
      </c>
      <c r="J36" s="32">
        <f t="shared" si="12"/>
        <v>9</v>
      </c>
      <c r="K36" s="32">
        <f t="shared" si="22"/>
        <v>1</v>
      </c>
      <c r="L36" s="32">
        <v>3850.9682729941305</v>
      </c>
      <c r="M36" s="32">
        <f t="shared" si="4"/>
        <v>1272</v>
      </c>
      <c r="N36" s="32">
        <f t="shared" si="23"/>
        <v>2578.9682729941305</v>
      </c>
      <c r="O36" s="140">
        <f t="shared" si="24"/>
        <v>10.13625858976587</v>
      </c>
      <c r="P36" s="32">
        <v>21592.031727005869</v>
      </c>
      <c r="Q36" s="32">
        <f t="shared" si="15"/>
        <v>365</v>
      </c>
      <c r="R36" s="32">
        <f t="shared" si="25"/>
        <v>2578.9682729941301</v>
      </c>
      <c r="S36" s="32">
        <v>0</v>
      </c>
      <c r="T36" s="32">
        <f t="shared" si="26"/>
        <v>24171</v>
      </c>
      <c r="U36" s="32">
        <v>0</v>
      </c>
      <c r="V36" s="32">
        <f t="shared" si="27"/>
        <v>24171</v>
      </c>
      <c r="W36" s="32">
        <f t="shared" si="28"/>
        <v>1272</v>
      </c>
      <c r="X36" s="32">
        <v>3850.9682729941305</v>
      </c>
      <c r="Y36" s="414">
        <f t="shared" si="9"/>
        <v>0</v>
      </c>
    </row>
    <row r="37" spans="1:25" s="50" customFormat="1" ht="15" customHeight="1" x14ac:dyDescent="0.25">
      <c r="A37" s="42"/>
      <c r="B37" s="42" t="s">
        <v>161</v>
      </c>
      <c r="C37" s="19">
        <v>24735</v>
      </c>
      <c r="D37" s="166">
        <v>40952</v>
      </c>
      <c r="E37" s="35">
        <v>0</v>
      </c>
      <c r="F37" s="42"/>
      <c r="G37" s="42"/>
      <c r="H37" s="32">
        <f t="shared" si="21"/>
        <v>24735</v>
      </c>
      <c r="I37" s="19">
        <v>10</v>
      </c>
      <c r="J37" s="32">
        <f t="shared" si="12"/>
        <v>9</v>
      </c>
      <c r="K37" s="32">
        <f t="shared" si="22"/>
        <v>1</v>
      </c>
      <c r="L37" s="32">
        <v>3744.2036203522512</v>
      </c>
      <c r="M37" s="32">
        <f t="shared" si="4"/>
        <v>1237</v>
      </c>
      <c r="N37" s="32">
        <f t="shared" si="23"/>
        <v>2507.2036203522512</v>
      </c>
      <c r="O37" s="140">
        <f t="shared" si="24"/>
        <v>10.136258824953511</v>
      </c>
      <c r="P37" s="32">
        <v>20990.796379647749</v>
      </c>
      <c r="Q37" s="32">
        <f t="shared" si="15"/>
        <v>365</v>
      </c>
      <c r="R37" s="32">
        <f t="shared" si="25"/>
        <v>2507.2036203522512</v>
      </c>
      <c r="S37" s="32">
        <v>0</v>
      </c>
      <c r="T37" s="32">
        <f t="shared" si="26"/>
        <v>23498</v>
      </c>
      <c r="U37" s="32">
        <v>0</v>
      </c>
      <c r="V37" s="32">
        <f t="shared" si="27"/>
        <v>23498</v>
      </c>
      <c r="W37" s="32">
        <f t="shared" si="28"/>
        <v>1237</v>
      </c>
      <c r="X37" s="32">
        <v>3744.2036203522512</v>
      </c>
      <c r="Y37" s="414">
        <f t="shared" si="9"/>
        <v>0</v>
      </c>
    </row>
    <row r="38" spans="1:25" s="50" customFormat="1" ht="15" customHeight="1" x14ac:dyDescent="0.25">
      <c r="A38" s="42"/>
      <c r="B38" s="42" t="s">
        <v>162</v>
      </c>
      <c r="C38" s="19">
        <v>14686</v>
      </c>
      <c r="D38" s="166">
        <v>40952</v>
      </c>
      <c r="E38" s="35">
        <v>0</v>
      </c>
      <c r="F38" s="42"/>
      <c r="G38" s="42"/>
      <c r="H38" s="32">
        <f t="shared" si="21"/>
        <v>14686</v>
      </c>
      <c r="I38" s="19">
        <v>10</v>
      </c>
      <c r="J38" s="32">
        <f t="shared" si="12"/>
        <v>9</v>
      </c>
      <c r="K38" s="32">
        <f t="shared" si="22"/>
        <v>1</v>
      </c>
      <c r="L38" s="32">
        <v>2222.6722113502947</v>
      </c>
      <c r="M38" s="32">
        <f t="shared" si="4"/>
        <v>734</v>
      </c>
      <c r="N38" s="32">
        <f t="shared" si="23"/>
        <v>1488.6722113502947</v>
      </c>
      <c r="O38" s="140">
        <f t="shared" si="24"/>
        <v>10.136675822894556</v>
      </c>
      <c r="P38" s="32">
        <v>12463.327788649705</v>
      </c>
      <c r="Q38" s="32">
        <f t="shared" si="15"/>
        <v>365</v>
      </c>
      <c r="R38" s="32">
        <f t="shared" si="25"/>
        <v>1488.6722113502947</v>
      </c>
      <c r="S38" s="32">
        <v>0</v>
      </c>
      <c r="T38" s="32">
        <f t="shared" si="26"/>
        <v>13952</v>
      </c>
      <c r="U38" s="32">
        <v>0</v>
      </c>
      <c r="V38" s="32">
        <f t="shared" si="27"/>
        <v>13952</v>
      </c>
      <c r="W38" s="32">
        <f t="shared" si="28"/>
        <v>734</v>
      </c>
      <c r="X38" s="32">
        <v>2222.6722113502947</v>
      </c>
      <c r="Y38" s="414">
        <f t="shared" si="9"/>
        <v>0</v>
      </c>
    </row>
    <row r="39" spans="1:25" s="50" customFormat="1" ht="15" customHeight="1" x14ac:dyDescent="0.25">
      <c r="A39" s="42"/>
      <c r="B39" s="42" t="s">
        <v>163</v>
      </c>
      <c r="C39" s="19">
        <v>38648</v>
      </c>
      <c r="D39" s="166">
        <v>40952</v>
      </c>
      <c r="E39" s="35">
        <v>0</v>
      </c>
      <c r="F39" s="42"/>
      <c r="G39" s="42"/>
      <c r="H39" s="32">
        <f t="shared" si="21"/>
        <v>38648</v>
      </c>
      <c r="I39" s="19">
        <v>10</v>
      </c>
      <c r="J39" s="32">
        <f t="shared" si="12"/>
        <v>9</v>
      </c>
      <c r="K39" s="32">
        <f t="shared" si="22"/>
        <v>1</v>
      </c>
      <c r="L39" s="32">
        <v>5849.8281311154569</v>
      </c>
      <c r="M39" s="32">
        <f t="shared" si="4"/>
        <v>1932</v>
      </c>
      <c r="N39" s="32">
        <f t="shared" si="23"/>
        <v>3917.8281311154569</v>
      </c>
      <c r="O39" s="140">
        <f t="shared" si="24"/>
        <v>10.13720795672598</v>
      </c>
      <c r="P39" s="32">
        <v>32798.171868884543</v>
      </c>
      <c r="Q39" s="32">
        <f t="shared" si="15"/>
        <v>365</v>
      </c>
      <c r="R39" s="32">
        <f t="shared" si="25"/>
        <v>3917.8281311154569</v>
      </c>
      <c r="S39" s="32">
        <v>0</v>
      </c>
      <c r="T39" s="32">
        <f t="shared" si="26"/>
        <v>36716</v>
      </c>
      <c r="U39" s="32">
        <v>0</v>
      </c>
      <c r="V39" s="32">
        <f t="shared" si="27"/>
        <v>36716</v>
      </c>
      <c r="W39" s="32">
        <f t="shared" si="28"/>
        <v>1932</v>
      </c>
      <c r="X39" s="32">
        <v>5849.8281311154569</v>
      </c>
      <c r="Y39" s="414">
        <f t="shared" si="9"/>
        <v>0</v>
      </c>
    </row>
    <row r="40" spans="1:25" s="50" customFormat="1" ht="15" customHeight="1" x14ac:dyDescent="0.25">
      <c r="A40" s="42"/>
      <c r="B40" s="42" t="s">
        <v>164</v>
      </c>
      <c r="C40" s="19">
        <v>69567</v>
      </c>
      <c r="D40" s="166">
        <v>40952</v>
      </c>
      <c r="E40" s="35">
        <v>0</v>
      </c>
      <c r="F40" s="42"/>
      <c r="G40" s="42"/>
      <c r="H40" s="32">
        <f t="shared" si="21"/>
        <v>69567</v>
      </c>
      <c r="I40" s="19">
        <v>10</v>
      </c>
      <c r="J40" s="32">
        <f t="shared" si="12"/>
        <v>9</v>
      </c>
      <c r="K40" s="32">
        <f t="shared" si="22"/>
        <v>1</v>
      </c>
      <c r="L40" s="32">
        <v>10529.802935420739</v>
      </c>
      <c r="M40" s="32">
        <f t="shared" si="4"/>
        <v>3478</v>
      </c>
      <c r="N40" s="32">
        <f t="shared" si="23"/>
        <v>7051.8029354207392</v>
      </c>
      <c r="O40" s="140">
        <f t="shared" si="24"/>
        <v>10.136706966551296</v>
      </c>
      <c r="P40" s="32">
        <v>59037.197064579261</v>
      </c>
      <c r="Q40" s="32">
        <f t="shared" si="15"/>
        <v>365</v>
      </c>
      <c r="R40" s="32">
        <f t="shared" si="25"/>
        <v>7051.8029354207401</v>
      </c>
      <c r="S40" s="32">
        <v>0</v>
      </c>
      <c r="T40" s="32">
        <f t="shared" si="26"/>
        <v>66089</v>
      </c>
      <c r="U40" s="32">
        <v>0</v>
      </c>
      <c r="V40" s="32">
        <f t="shared" si="27"/>
        <v>66089</v>
      </c>
      <c r="W40" s="32">
        <f t="shared" si="28"/>
        <v>3478</v>
      </c>
      <c r="X40" s="32">
        <v>10529.802935420739</v>
      </c>
      <c r="Y40" s="414">
        <f t="shared" si="9"/>
        <v>0</v>
      </c>
    </row>
    <row r="41" spans="1:25" s="50" customFormat="1" ht="15" customHeight="1" x14ac:dyDescent="0.25">
      <c r="A41" s="42"/>
      <c r="B41" s="42" t="s">
        <v>165</v>
      </c>
      <c r="C41" s="19">
        <v>46378</v>
      </c>
      <c r="D41" s="166">
        <v>40952</v>
      </c>
      <c r="E41" s="35">
        <v>0</v>
      </c>
      <c r="F41" s="42"/>
      <c r="G41" s="42"/>
      <c r="H41" s="32">
        <f t="shared" si="21"/>
        <v>46378</v>
      </c>
      <c r="I41" s="19">
        <v>10</v>
      </c>
      <c r="J41" s="32">
        <f t="shared" si="12"/>
        <v>9</v>
      </c>
      <c r="K41" s="32">
        <f t="shared" si="22"/>
        <v>1</v>
      </c>
      <c r="L41" s="32">
        <v>7020.0929794520562</v>
      </c>
      <c r="M41" s="32">
        <f t="shared" si="4"/>
        <v>2319</v>
      </c>
      <c r="N41" s="32">
        <f t="shared" si="23"/>
        <v>4701.0929794520562</v>
      </c>
      <c r="O41" s="140">
        <f t="shared" si="24"/>
        <v>10.136471989848756</v>
      </c>
      <c r="P41" s="32">
        <v>39357.907020547944</v>
      </c>
      <c r="Q41" s="32">
        <f t="shared" si="15"/>
        <v>365</v>
      </c>
      <c r="R41" s="32">
        <f t="shared" si="25"/>
        <v>4701.0929794520553</v>
      </c>
      <c r="S41" s="32">
        <v>0</v>
      </c>
      <c r="T41" s="32">
        <f t="shared" si="26"/>
        <v>44059</v>
      </c>
      <c r="U41" s="32">
        <v>0</v>
      </c>
      <c r="V41" s="32">
        <f t="shared" si="27"/>
        <v>44059</v>
      </c>
      <c r="W41" s="32">
        <f t="shared" si="28"/>
        <v>2319</v>
      </c>
      <c r="X41" s="32">
        <v>7020.0929794520562</v>
      </c>
      <c r="Y41" s="414">
        <f t="shared" si="9"/>
        <v>0</v>
      </c>
    </row>
    <row r="42" spans="1:25" s="50" customFormat="1" ht="15" customHeight="1" x14ac:dyDescent="0.25">
      <c r="A42" s="42"/>
      <c r="B42" s="42" t="s">
        <v>166</v>
      </c>
      <c r="C42" s="19">
        <v>14944</v>
      </c>
      <c r="D42" s="166">
        <v>40952</v>
      </c>
      <c r="E42" s="35">
        <v>0</v>
      </c>
      <c r="F42" s="42"/>
      <c r="G42" s="42"/>
      <c r="H42" s="32">
        <f t="shared" si="21"/>
        <v>14944</v>
      </c>
      <c r="I42" s="19">
        <v>10</v>
      </c>
      <c r="J42" s="32">
        <f t="shared" si="12"/>
        <v>9</v>
      </c>
      <c r="K42" s="32">
        <f t="shared" si="22"/>
        <v>1</v>
      </c>
      <c r="L42" s="32">
        <v>2261.9219178082203</v>
      </c>
      <c r="M42" s="32">
        <f t="shared" si="4"/>
        <v>747</v>
      </c>
      <c r="N42" s="32">
        <f t="shared" si="23"/>
        <v>1514.9219178082203</v>
      </c>
      <c r="O42" s="140">
        <f t="shared" si="24"/>
        <v>10.137325467132095</v>
      </c>
      <c r="P42" s="32">
        <v>12682.07808219178</v>
      </c>
      <c r="Q42" s="32">
        <f t="shared" si="15"/>
        <v>365</v>
      </c>
      <c r="R42" s="32">
        <f t="shared" si="25"/>
        <v>1514.9219178082203</v>
      </c>
      <c r="S42" s="32">
        <v>0</v>
      </c>
      <c r="T42" s="32">
        <f t="shared" si="26"/>
        <v>14197</v>
      </c>
      <c r="U42" s="32">
        <v>0</v>
      </c>
      <c r="V42" s="32">
        <f t="shared" si="27"/>
        <v>14197</v>
      </c>
      <c r="W42" s="32">
        <f t="shared" si="28"/>
        <v>747</v>
      </c>
      <c r="X42" s="32">
        <v>2261.9219178082203</v>
      </c>
      <c r="Y42" s="414">
        <f t="shared" si="9"/>
        <v>0</v>
      </c>
    </row>
    <row r="43" spans="1:25" s="50" customFormat="1" ht="15" customHeight="1" x14ac:dyDescent="0.25">
      <c r="A43" s="42"/>
      <c r="B43" s="42" t="s">
        <v>167</v>
      </c>
      <c r="C43" s="19">
        <v>38890</v>
      </c>
      <c r="D43" s="166">
        <v>40952</v>
      </c>
      <c r="E43" s="35">
        <v>0</v>
      </c>
      <c r="F43" s="42"/>
      <c r="G43" s="42"/>
      <c r="H43" s="32">
        <f t="shared" si="21"/>
        <v>38890</v>
      </c>
      <c r="I43" s="19">
        <v>10</v>
      </c>
      <c r="J43" s="32">
        <f t="shared" si="12"/>
        <v>9</v>
      </c>
      <c r="K43" s="32">
        <f t="shared" si="22"/>
        <v>1</v>
      </c>
      <c r="L43" s="32">
        <v>5887.0389677103667</v>
      </c>
      <c r="M43" s="32">
        <f t="shared" si="4"/>
        <v>1945</v>
      </c>
      <c r="N43" s="32">
        <f t="shared" si="23"/>
        <v>3942.0389677103667</v>
      </c>
      <c r="O43" s="140">
        <f t="shared" si="24"/>
        <v>10.136382020340362</v>
      </c>
      <c r="P43" s="32">
        <v>33002.961032289633</v>
      </c>
      <c r="Q43" s="32">
        <f t="shared" si="15"/>
        <v>365</v>
      </c>
      <c r="R43" s="32">
        <f t="shared" si="25"/>
        <v>3942.0389677103667</v>
      </c>
      <c r="S43" s="32">
        <v>0</v>
      </c>
      <c r="T43" s="32">
        <f t="shared" si="26"/>
        <v>36945</v>
      </c>
      <c r="U43" s="32">
        <v>0</v>
      </c>
      <c r="V43" s="32">
        <f t="shared" si="27"/>
        <v>36945</v>
      </c>
      <c r="W43" s="32">
        <f t="shared" si="28"/>
        <v>1945</v>
      </c>
      <c r="X43" s="32">
        <v>5887.0389677103667</v>
      </c>
      <c r="Y43" s="414">
        <f t="shared" si="9"/>
        <v>0</v>
      </c>
    </row>
    <row r="44" spans="1:25" s="50" customFormat="1" ht="15" customHeight="1" x14ac:dyDescent="0.25">
      <c r="A44" s="42"/>
      <c r="B44" s="42" t="s">
        <v>168</v>
      </c>
      <c r="C44" s="19">
        <v>126669</v>
      </c>
      <c r="D44" s="166">
        <v>40952</v>
      </c>
      <c r="E44" s="35">
        <v>0</v>
      </c>
      <c r="F44" s="42"/>
      <c r="G44" s="42"/>
      <c r="H44" s="32">
        <f t="shared" si="21"/>
        <v>126669</v>
      </c>
      <c r="I44" s="19">
        <v>10</v>
      </c>
      <c r="J44" s="32">
        <f t="shared" si="12"/>
        <v>9</v>
      </c>
      <c r="K44" s="32">
        <f t="shared" si="22"/>
        <v>1</v>
      </c>
      <c r="L44" s="32">
        <v>19173.09503424658</v>
      </c>
      <c r="M44" s="32">
        <f t="shared" si="4"/>
        <v>6333</v>
      </c>
      <c r="N44" s="32">
        <f t="shared" si="23"/>
        <v>12840.09503424658</v>
      </c>
      <c r="O44" s="140">
        <f t="shared" si="24"/>
        <v>10.136730403055665</v>
      </c>
      <c r="P44" s="32">
        <v>107495.90496575342</v>
      </c>
      <c r="Q44" s="32">
        <f t="shared" si="15"/>
        <v>365</v>
      </c>
      <c r="R44" s="32">
        <f t="shared" si="25"/>
        <v>12840.09503424658</v>
      </c>
      <c r="S44" s="32">
        <v>0</v>
      </c>
      <c r="T44" s="32">
        <f t="shared" si="26"/>
        <v>120336</v>
      </c>
      <c r="U44" s="32">
        <v>0</v>
      </c>
      <c r="V44" s="32">
        <f t="shared" si="27"/>
        <v>120336</v>
      </c>
      <c r="W44" s="32">
        <f t="shared" si="28"/>
        <v>6333</v>
      </c>
      <c r="X44" s="32">
        <v>19173.09503424658</v>
      </c>
      <c r="Y44" s="414">
        <f t="shared" si="9"/>
        <v>0</v>
      </c>
    </row>
    <row r="45" spans="1:25" s="50" customFormat="1" ht="15" customHeight="1" x14ac:dyDescent="0.25">
      <c r="A45" s="42"/>
      <c r="B45" s="42" t="s">
        <v>169</v>
      </c>
      <c r="C45" s="19">
        <v>12058</v>
      </c>
      <c r="D45" s="166">
        <v>40952</v>
      </c>
      <c r="E45" s="35">
        <v>0</v>
      </c>
      <c r="F45" s="42"/>
      <c r="G45" s="42"/>
      <c r="H45" s="32">
        <f t="shared" si="21"/>
        <v>12058</v>
      </c>
      <c r="I45" s="19">
        <v>10</v>
      </c>
      <c r="J45" s="32">
        <f t="shared" si="12"/>
        <v>9</v>
      </c>
      <c r="K45" s="32">
        <f t="shared" si="22"/>
        <v>1</v>
      </c>
      <c r="L45" s="32">
        <v>1825.3470645792568</v>
      </c>
      <c r="M45" s="32">
        <f t="shared" si="4"/>
        <v>603</v>
      </c>
      <c r="N45" s="32">
        <f t="shared" si="23"/>
        <v>1222.3470645792568</v>
      </c>
      <c r="O45" s="140">
        <f t="shared" si="24"/>
        <v>10.137228931657463</v>
      </c>
      <c r="P45" s="32">
        <v>10232.652935420743</v>
      </c>
      <c r="Q45" s="32">
        <f t="shared" si="15"/>
        <v>365</v>
      </c>
      <c r="R45" s="32">
        <f t="shared" si="25"/>
        <v>1222.3470645792568</v>
      </c>
      <c r="S45" s="32">
        <v>0</v>
      </c>
      <c r="T45" s="32">
        <f t="shared" si="26"/>
        <v>11455</v>
      </c>
      <c r="U45" s="32">
        <v>0</v>
      </c>
      <c r="V45" s="32">
        <f t="shared" si="27"/>
        <v>11455</v>
      </c>
      <c r="W45" s="32">
        <f t="shared" si="28"/>
        <v>603</v>
      </c>
      <c r="X45" s="32">
        <v>1825.3470645792568</v>
      </c>
      <c r="Y45" s="414">
        <f t="shared" si="9"/>
        <v>0</v>
      </c>
    </row>
    <row r="46" spans="1:25" s="50" customFormat="1" ht="15" customHeight="1" x14ac:dyDescent="0.25">
      <c r="A46" s="42"/>
      <c r="B46" s="42" t="s">
        <v>170</v>
      </c>
      <c r="C46" s="19">
        <v>31957</v>
      </c>
      <c r="D46" s="166">
        <v>40952</v>
      </c>
      <c r="E46" s="35">
        <v>0</v>
      </c>
      <c r="F46" s="42"/>
      <c r="G46" s="42"/>
      <c r="H46" s="32">
        <f t="shared" si="21"/>
        <v>31957</v>
      </c>
      <c r="I46" s="19">
        <v>10</v>
      </c>
      <c r="J46" s="32">
        <f t="shared" si="12"/>
        <v>9</v>
      </c>
      <c r="K46" s="32">
        <f t="shared" si="22"/>
        <v>1</v>
      </c>
      <c r="L46" s="32">
        <v>4837.2946183953027</v>
      </c>
      <c r="M46" s="32">
        <f t="shared" si="4"/>
        <v>1598</v>
      </c>
      <c r="N46" s="32">
        <f t="shared" si="23"/>
        <v>3239.2946183953027</v>
      </c>
      <c r="O46" s="140">
        <f t="shared" si="24"/>
        <v>10.136416492146642</v>
      </c>
      <c r="P46" s="32">
        <v>27119.705381604697</v>
      </c>
      <c r="Q46" s="32">
        <f t="shared" si="15"/>
        <v>365</v>
      </c>
      <c r="R46" s="32">
        <f t="shared" si="25"/>
        <v>3239.2946183953027</v>
      </c>
      <c r="S46" s="32">
        <v>0</v>
      </c>
      <c r="T46" s="32">
        <f t="shared" si="26"/>
        <v>30359</v>
      </c>
      <c r="U46" s="32">
        <v>0</v>
      </c>
      <c r="V46" s="32">
        <f t="shared" si="27"/>
        <v>30359</v>
      </c>
      <c r="W46" s="32">
        <f t="shared" si="28"/>
        <v>1598</v>
      </c>
      <c r="X46" s="32">
        <v>4837.2946183953027</v>
      </c>
      <c r="Y46" s="414">
        <f t="shared" si="9"/>
        <v>0</v>
      </c>
    </row>
    <row r="47" spans="1:25" s="50" customFormat="1" ht="15" customHeight="1" x14ac:dyDescent="0.25">
      <c r="A47" s="42"/>
      <c r="B47" s="42" t="s">
        <v>171</v>
      </c>
      <c r="C47" s="19">
        <v>130707</v>
      </c>
      <c r="D47" s="166">
        <v>40952</v>
      </c>
      <c r="E47" s="35">
        <v>0</v>
      </c>
      <c r="F47" s="42"/>
      <c r="G47" s="42"/>
      <c r="H47" s="32">
        <f t="shared" si="21"/>
        <v>130707</v>
      </c>
      <c r="I47" s="19">
        <v>10</v>
      </c>
      <c r="J47" s="32">
        <f t="shared" si="12"/>
        <v>9</v>
      </c>
      <c r="K47" s="32">
        <f t="shared" si="22"/>
        <v>1</v>
      </c>
      <c r="L47" s="32">
        <v>19784.408561643839</v>
      </c>
      <c r="M47" s="32">
        <f t="shared" si="4"/>
        <v>6535</v>
      </c>
      <c r="N47" s="32">
        <f t="shared" si="23"/>
        <v>13249.408561643839</v>
      </c>
      <c r="O47" s="140">
        <f t="shared" si="24"/>
        <v>10.136724553117919</v>
      </c>
      <c r="P47" s="32">
        <v>110922.59143835616</v>
      </c>
      <c r="Q47" s="32">
        <f t="shared" si="15"/>
        <v>365</v>
      </c>
      <c r="R47" s="32">
        <f t="shared" si="25"/>
        <v>13249.408561643837</v>
      </c>
      <c r="S47" s="32">
        <v>0</v>
      </c>
      <c r="T47" s="32">
        <f t="shared" si="26"/>
        <v>124172</v>
      </c>
      <c r="U47" s="32">
        <v>0</v>
      </c>
      <c r="V47" s="32">
        <f t="shared" si="27"/>
        <v>124172</v>
      </c>
      <c r="W47" s="32">
        <f t="shared" si="28"/>
        <v>6535</v>
      </c>
      <c r="X47" s="32">
        <v>19784.408561643839</v>
      </c>
      <c r="Y47" s="414">
        <f t="shared" si="9"/>
        <v>0</v>
      </c>
    </row>
    <row r="48" spans="1:25" s="50" customFormat="1" ht="15" customHeight="1" x14ac:dyDescent="0.25">
      <c r="A48" s="42"/>
      <c r="B48" s="42"/>
      <c r="C48" s="19"/>
      <c r="D48" s="165"/>
      <c r="E48" s="35"/>
      <c r="F48" s="42"/>
      <c r="G48" s="42"/>
      <c r="H48" s="42"/>
      <c r="I48" s="19"/>
      <c r="J48" s="42"/>
      <c r="K48" s="42"/>
      <c r="L48" s="42"/>
      <c r="M48" s="42">
        <f t="shared" si="4"/>
        <v>0</v>
      </c>
      <c r="N48" s="42"/>
      <c r="O48" s="140"/>
      <c r="P48" s="42"/>
      <c r="Q48" s="42"/>
      <c r="R48" s="42"/>
      <c r="S48" s="42"/>
      <c r="T48" s="42"/>
      <c r="U48" s="42"/>
      <c r="V48" s="42"/>
      <c r="W48" s="42"/>
      <c r="X48" s="42"/>
      <c r="Y48" s="414">
        <f t="shared" si="9"/>
        <v>0</v>
      </c>
    </row>
    <row r="49" spans="1:25" s="50" customFormat="1" ht="15" customHeight="1" x14ac:dyDescent="0.25">
      <c r="A49" s="42"/>
      <c r="B49" s="63" t="s">
        <v>172</v>
      </c>
      <c r="C49" s="19"/>
      <c r="D49" s="165"/>
      <c r="E49" s="35"/>
      <c r="F49" s="42"/>
      <c r="G49" s="42"/>
      <c r="H49" s="42"/>
      <c r="I49" s="19"/>
      <c r="J49" s="42"/>
      <c r="K49" s="42"/>
      <c r="L49" s="42"/>
      <c r="M49" s="42">
        <f t="shared" si="4"/>
        <v>0</v>
      </c>
      <c r="N49" s="42"/>
      <c r="O49" s="140"/>
      <c r="P49" s="42"/>
      <c r="Q49" s="42"/>
      <c r="R49" s="42"/>
      <c r="S49" s="42"/>
      <c r="T49" s="42"/>
      <c r="U49" s="42"/>
      <c r="V49" s="42"/>
      <c r="W49" s="42"/>
      <c r="X49" s="42"/>
      <c r="Y49" s="414">
        <f t="shared" si="9"/>
        <v>0</v>
      </c>
    </row>
    <row r="50" spans="1:25" s="50" customFormat="1" ht="15" customHeight="1" x14ac:dyDescent="0.25">
      <c r="A50" s="42"/>
      <c r="B50" s="42" t="s">
        <v>173</v>
      </c>
      <c r="C50" s="19">
        <v>49075</v>
      </c>
      <c r="D50" s="166">
        <v>40999</v>
      </c>
      <c r="E50" s="35">
        <v>0</v>
      </c>
      <c r="F50" s="42"/>
      <c r="G50" s="42"/>
      <c r="H50" s="32">
        <f>C50+E50-G50</f>
        <v>49075</v>
      </c>
      <c r="I50" s="19">
        <v>10</v>
      </c>
      <c r="J50" s="32">
        <f>ROUND(($K$6-D50)/365,0)</f>
        <v>9</v>
      </c>
      <c r="K50" s="32">
        <f>I50-J50</f>
        <v>1</v>
      </c>
      <c r="L50" s="32">
        <v>7479.2257338551863</v>
      </c>
      <c r="M50" s="32">
        <f t="shared" si="4"/>
        <v>2454</v>
      </c>
      <c r="N50" s="32">
        <f>L50-M50</f>
        <v>5025.2257338551863</v>
      </c>
      <c r="O50" s="140">
        <f>N50/C50/K50*100</f>
        <v>10.239889422017701</v>
      </c>
      <c r="P50" s="32">
        <v>41595.774266144814</v>
      </c>
      <c r="Q50" s="32">
        <f>$U$7-$V$7</f>
        <v>365</v>
      </c>
      <c r="R50" s="32">
        <f>C50*O50*Q50/(365*100)</f>
        <v>5025.2257338551872</v>
      </c>
      <c r="S50" s="32">
        <v>0</v>
      </c>
      <c r="T50" s="32">
        <f>P50+R50+S50</f>
        <v>46621</v>
      </c>
      <c r="U50" s="32">
        <v>0</v>
      </c>
      <c r="V50" s="32">
        <f>T50-U50</f>
        <v>46621</v>
      </c>
      <c r="W50" s="32">
        <f>H50-V50</f>
        <v>2454</v>
      </c>
      <c r="X50" s="32">
        <v>7479.2257338551863</v>
      </c>
      <c r="Y50" s="414">
        <f t="shared" si="9"/>
        <v>0</v>
      </c>
    </row>
    <row r="51" spans="1:25" s="50" customFormat="1" ht="15" customHeight="1" x14ac:dyDescent="0.25">
      <c r="A51" s="42"/>
      <c r="B51" s="42" t="s">
        <v>174</v>
      </c>
      <c r="C51" s="19">
        <v>46483</v>
      </c>
      <c r="D51" s="166">
        <v>40999</v>
      </c>
      <c r="E51" s="35">
        <v>0</v>
      </c>
      <c r="F51" s="42"/>
      <c r="G51" s="42"/>
      <c r="H51" s="32">
        <f>C51+E51-G51</f>
        <v>46483</v>
      </c>
      <c r="I51" s="19">
        <v>10</v>
      </c>
      <c r="J51" s="32">
        <f>ROUND(($K$6-D51)/365,0)</f>
        <v>9</v>
      </c>
      <c r="K51" s="32">
        <f>I51-J51</f>
        <v>1</v>
      </c>
      <c r="L51" s="32">
        <v>7083.8576076320896</v>
      </c>
      <c r="M51" s="32">
        <f t="shared" si="4"/>
        <v>2324</v>
      </c>
      <c r="N51" s="32">
        <f>L51-M51</f>
        <v>4759.8576076320896</v>
      </c>
      <c r="O51" s="140">
        <f>N51/C51/K51*100</f>
        <v>10.239996574300475</v>
      </c>
      <c r="P51" s="32">
        <v>39399.14239236791</v>
      </c>
      <c r="Q51" s="32">
        <f>$U$7-$V$7</f>
        <v>365</v>
      </c>
      <c r="R51" s="32">
        <f>C51*O51*Q51/(365*100)</f>
        <v>4759.8576076320896</v>
      </c>
      <c r="S51" s="32">
        <v>0</v>
      </c>
      <c r="T51" s="32">
        <f>P51+R51+S51</f>
        <v>44159</v>
      </c>
      <c r="U51" s="32">
        <v>0</v>
      </c>
      <c r="V51" s="32">
        <f>T51-U51</f>
        <v>44159</v>
      </c>
      <c r="W51" s="32">
        <f>H51-V51</f>
        <v>2324</v>
      </c>
      <c r="X51" s="32">
        <v>7083.8576076320896</v>
      </c>
      <c r="Y51" s="414">
        <f t="shared" si="9"/>
        <v>0</v>
      </c>
    </row>
    <row r="52" spans="1:25" s="50" customFormat="1" ht="15" customHeight="1" x14ac:dyDescent="0.25">
      <c r="A52" s="42"/>
      <c r="B52" s="42"/>
      <c r="C52" s="19"/>
      <c r="D52" s="166"/>
      <c r="E52" s="35"/>
      <c r="F52" s="42"/>
      <c r="G52" s="42"/>
      <c r="H52" s="42"/>
      <c r="I52" s="19"/>
      <c r="J52" s="42"/>
      <c r="K52" s="42"/>
      <c r="L52" s="42"/>
      <c r="M52" s="42">
        <f t="shared" si="4"/>
        <v>0</v>
      </c>
      <c r="N52" s="42"/>
      <c r="O52" s="140"/>
      <c r="P52" s="42"/>
      <c r="Q52" s="42"/>
      <c r="R52" s="42"/>
      <c r="S52" s="42"/>
      <c r="T52" s="42"/>
      <c r="U52" s="42"/>
      <c r="V52" s="42"/>
      <c r="W52" s="42"/>
      <c r="X52" s="42"/>
      <c r="Y52" s="414">
        <f t="shared" si="9"/>
        <v>0</v>
      </c>
    </row>
    <row r="53" spans="1:25" s="50" customFormat="1" ht="15" customHeight="1" x14ac:dyDescent="0.25">
      <c r="A53" s="42"/>
      <c r="B53" s="63" t="s">
        <v>175</v>
      </c>
      <c r="C53" s="19"/>
      <c r="D53" s="166"/>
      <c r="E53" s="35"/>
      <c r="F53" s="42"/>
      <c r="G53" s="42"/>
      <c r="H53" s="42"/>
      <c r="I53" s="19"/>
      <c r="J53" s="42"/>
      <c r="K53" s="42"/>
      <c r="L53" s="42"/>
      <c r="M53" s="42">
        <f t="shared" si="4"/>
        <v>0</v>
      </c>
      <c r="N53" s="42"/>
      <c r="O53" s="140"/>
      <c r="P53" s="42"/>
      <c r="Q53" s="42"/>
      <c r="R53" s="42"/>
      <c r="S53" s="42"/>
      <c r="T53" s="42"/>
      <c r="U53" s="42"/>
      <c r="V53" s="42"/>
      <c r="W53" s="42"/>
      <c r="X53" s="42"/>
      <c r="Y53" s="414">
        <f t="shared" si="9"/>
        <v>0</v>
      </c>
    </row>
    <row r="54" spans="1:25" s="50" customFormat="1" ht="15" customHeight="1" x14ac:dyDescent="0.25">
      <c r="A54" s="42"/>
      <c r="B54" s="42" t="s">
        <v>176</v>
      </c>
      <c r="C54" s="19">
        <v>50085</v>
      </c>
      <c r="D54" s="166">
        <v>41263</v>
      </c>
      <c r="E54" s="35">
        <v>0</v>
      </c>
      <c r="F54" s="42"/>
      <c r="G54" s="42"/>
      <c r="H54" s="32">
        <f t="shared" ref="H54" si="29">C54+E54-G54</f>
        <v>50085</v>
      </c>
      <c r="I54" s="19">
        <v>10</v>
      </c>
      <c r="J54" s="32">
        <f>ROUND(($K$6-D54)/365,0)</f>
        <v>8</v>
      </c>
      <c r="K54" s="32">
        <f t="shared" ref="K54" si="30">I54-J54</f>
        <v>2</v>
      </c>
      <c r="L54" s="32">
        <v>12145.877060230487</v>
      </c>
      <c r="M54" s="32">
        <f t="shared" si="4"/>
        <v>2504</v>
      </c>
      <c r="N54" s="32">
        <f>L54-M54</f>
        <v>9641.8770602304867</v>
      </c>
      <c r="O54" s="140">
        <f t="shared" ref="O54" si="31">N54/C54/K54*100</f>
        <v>9.6255136869626501</v>
      </c>
      <c r="P54" s="32">
        <v>37939.122939769513</v>
      </c>
      <c r="Q54" s="32">
        <f>$U$7-$V$7</f>
        <v>365</v>
      </c>
      <c r="R54" s="32">
        <f>C54*O54*Q54/(365*100)</f>
        <v>4820.9385301152424</v>
      </c>
      <c r="S54" s="32">
        <v>0</v>
      </c>
      <c r="T54" s="32">
        <f>P54+R54+S54</f>
        <v>42760.061469884757</v>
      </c>
      <c r="U54" s="32"/>
      <c r="V54" s="32">
        <f>T54-U54</f>
        <v>42760.061469884757</v>
      </c>
      <c r="W54" s="32">
        <f>H54-V54</f>
        <v>7324.9385301152433</v>
      </c>
      <c r="X54" s="32">
        <v>12145.877060230487</v>
      </c>
      <c r="Y54" s="414">
        <f t="shared" si="9"/>
        <v>4820.9385301152433</v>
      </c>
    </row>
    <row r="55" spans="1:25" s="50" customFormat="1" ht="15" customHeight="1" x14ac:dyDescent="0.25">
      <c r="A55" s="42"/>
      <c r="B55" s="42" t="s">
        <v>177</v>
      </c>
      <c r="C55" s="19"/>
      <c r="D55" s="166"/>
      <c r="E55" s="35"/>
      <c r="F55" s="42"/>
      <c r="G55" s="42"/>
      <c r="H55" s="42"/>
      <c r="I55" s="19"/>
      <c r="J55" s="42"/>
      <c r="K55" s="42"/>
      <c r="L55" s="42"/>
      <c r="M55" s="42">
        <f t="shared" si="4"/>
        <v>0</v>
      </c>
      <c r="N55" s="42"/>
      <c r="O55" s="140"/>
      <c r="P55" s="42"/>
      <c r="Q55" s="42"/>
      <c r="R55" s="42"/>
      <c r="S55" s="42"/>
      <c r="T55" s="42"/>
      <c r="U55" s="42"/>
      <c r="V55" s="42"/>
      <c r="W55" s="42"/>
      <c r="X55" s="42"/>
      <c r="Y55" s="414">
        <f t="shared" si="9"/>
        <v>0</v>
      </c>
    </row>
    <row r="56" spans="1:25" s="50" customFormat="1" ht="15" customHeight="1" x14ac:dyDescent="0.25">
      <c r="A56" s="42"/>
      <c r="B56" s="42" t="s">
        <v>178</v>
      </c>
      <c r="C56" s="19"/>
      <c r="D56" s="281"/>
      <c r="E56" s="35"/>
      <c r="F56" s="42"/>
      <c r="G56" s="42"/>
      <c r="H56" s="42"/>
      <c r="I56" s="19"/>
      <c r="J56" s="42"/>
      <c r="K56" s="42"/>
      <c r="L56" s="42"/>
      <c r="M56" s="42">
        <f t="shared" si="4"/>
        <v>0</v>
      </c>
      <c r="N56" s="42"/>
      <c r="O56" s="140"/>
      <c r="P56" s="42"/>
      <c r="Q56" s="42"/>
      <c r="R56" s="42"/>
      <c r="S56" s="42"/>
      <c r="T56" s="42"/>
      <c r="U56" s="42"/>
      <c r="V56" s="42"/>
      <c r="W56" s="42"/>
      <c r="X56" s="42"/>
      <c r="Y56" s="414">
        <f t="shared" si="9"/>
        <v>0</v>
      </c>
    </row>
    <row r="57" spans="1:25" s="50" customFormat="1" ht="15" customHeight="1" x14ac:dyDescent="0.25">
      <c r="A57" s="42"/>
      <c r="B57" s="42" t="s">
        <v>179</v>
      </c>
      <c r="C57" s="19">
        <v>47475</v>
      </c>
      <c r="D57" s="282">
        <v>41303</v>
      </c>
      <c r="E57" s="35">
        <v>0</v>
      </c>
      <c r="F57" s="42"/>
      <c r="G57" s="42"/>
      <c r="H57" s="32">
        <f>C57+E57-G57</f>
        <v>47475</v>
      </c>
      <c r="I57" s="19">
        <v>10</v>
      </c>
      <c r="J57" s="32">
        <f>ROUND(($K$6-D57)/365,0)</f>
        <v>8</v>
      </c>
      <c r="K57" s="32">
        <f>I57-J57</f>
        <v>2</v>
      </c>
      <c r="L57" s="32">
        <v>11587.451214032037</v>
      </c>
      <c r="M57" s="32">
        <f t="shared" si="4"/>
        <v>2374</v>
      </c>
      <c r="N57" s="32">
        <f>L57-M57</f>
        <v>9213.4512140320367</v>
      </c>
      <c r="O57" s="140">
        <f>N57/C57/K57*100</f>
        <v>9.7034767920295284</v>
      </c>
      <c r="P57" s="32">
        <v>35887.548785967963</v>
      </c>
      <c r="Q57" s="32">
        <f>$U$7-$V$7</f>
        <v>365</v>
      </c>
      <c r="R57" s="32">
        <f>C57*O57*Q57/(365*100)</f>
        <v>4606.7256070160192</v>
      </c>
      <c r="S57" s="32">
        <v>0</v>
      </c>
      <c r="T57" s="32">
        <f>P57+R57+S57</f>
        <v>40494.274392983985</v>
      </c>
      <c r="U57" s="32">
        <v>0</v>
      </c>
      <c r="V57" s="32">
        <f>T57-U57</f>
        <v>40494.274392983985</v>
      </c>
      <c r="W57" s="32">
        <f>H57-V57</f>
        <v>6980.7256070160147</v>
      </c>
      <c r="X57" s="32">
        <v>11587.451214032037</v>
      </c>
      <c r="Y57" s="414">
        <f t="shared" si="9"/>
        <v>4606.7256070160147</v>
      </c>
    </row>
    <row r="58" spans="1:25" s="50" customFormat="1" ht="15" customHeight="1" x14ac:dyDescent="0.25">
      <c r="A58" s="42"/>
      <c r="B58" s="42" t="s">
        <v>180</v>
      </c>
      <c r="C58" s="19">
        <v>88195</v>
      </c>
      <c r="D58" s="282">
        <v>41064</v>
      </c>
      <c r="E58" s="35">
        <v>0</v>
      </c>
      <c r="F58" s="42"/>
      <c r="G58" s="42"/>
      <c r="H58" s="32">
        <f>C58+E58-G58</f>
        <v>88195</v>
      </c>
      <c r="I58" s="19">
        <v>10</v>
      </c>
      <c r="J58" s="32">
        <f>ROUND(($K$6-D58)/365,0)</f>
        <v>9</v>
      </c>
      <c r="K58" s="32">
        <f>I58-J58</f>
        <v>1</v>
      </c>
      <c r="L58" s="32">
        <v>13564.918003913888</v>
      </c>
      <c r="M58" s="32">
        <f t="shared" si="4"/>
        <v>4410</v>
      </c>
      <c r="N58" s="32">
        <f>L58-M58</f>
        <v>9154.9180039138882</v>
      </c>
      <c r="O58" s="140">
        <f>N58/C58/K58*100</f>
        <v>10.380314081199488</v>
      </c>
      <c r="P58" s="32">
        <v>74630.081996086112</v>
      </c>
      <c r="Q58" s="32">
        <f>$U$7-$V$7</f>
        <v>365</v>
      </c>
      <c r="R58" s="32">
        <f>C58*O58*Q58/(365*100)</f>
        <v>9154.9180039138882</v>
      </c>
      <c r="S58" s="32">
        <v>0</v>
      </c>
      <c r="T58" s="32">
        <f>P58+R58+S58</f>
        <v>83785</v>
      </c>
      <c r="U58" s="32">
        <v>0</v>
      </c>
      <c r="V58" s="32">
        <f>T58-U58</f>
        <v>83785</v>
      </c>
      <c r="W58" s="32">
        <f>H58-V58</f>
        <v>4410</v>
      </c>
      <c r="X58" s="32">
        <v>13564.918003913888</v>
      </c>
      <c r="Y58" s="414">
        <f t="shared" si="9"/>
        <v>0</v>
      </c>
    </row>
    <row r="59" spans="1:25" s="50" customFormat="1" ht="15" customHeight="1" x14ac:dyDescent="0.25">
      <c r="A59" s="42"/>
      <c r="B59" s="42" t="s">
        <v>181</v>
      </c>
      <c r="C59" s="19">
        <v>23539</v>
      </c>
      <c r="D59" s="282">
        <v>41020</v>
      </c>
      <c r="E59" s="35">
        <v>0</v>
      </c>
      <c r="F59" s="42"/>
      <c r="G59" s="42"/>
      <c r="H59" s="32">
        <f>C59+E59-G59</f>
        <v>23539</v>
      </c>
      <c r="I59" s="19">
        <v>5</v>
      </c>
      <c r="J59" s="32">
        <f>ROUND(($K$6-D59)/365,0)</f>
        <v>9</v>
      </c>
      <c r="K59" s="32">
        <f>I59-J59</f>
        <v>-4</v>
      </c>
      <c r="L59" s="32">
        <v>1177</v>
      </c>
      <c r="M59" s="32">
        <f t="shared" si="4"/>
        <v>1177</v>
      </c>
      <c r="N59" s="32">
        <f>L59-M59</f>
        <v>0</v>
      </c>
      <c r="O59" s="140">
        <v>0</v>
      </c>
      <c r="P59" s="32">
        <v>22362</v>
      </c>
      <c r="Q59" s="32">
        <f>$U$7-$V$7</f>
        <v>365</v>
      </c>
      <c r="R59" s="32">
        <f>C59*O59*Q59/(365*100)</f>
        <v>0</v>
      </c>
      <c r="S59" s="32">
        <v>0</v>
      </c>
      <c r="T59" s="32">
        <f>P59+R59+S59</f>
        <v>22362</v>
      </c>
      <c r="U59" s="32">
        <v>0</v>
      </c>
      <c r="V59" s="32">
        <f>T59-U59</f>
        <v>22362</v>
      </c>
      <c r="W59" s="32">
        <f>H59-V59</f>
        <v>1177</v>
      </c>
      <c r="X59" s="32">
        <v>1177</v>
      </c>
      <c r="Y59" s="414">
        <f t="shared" si="9"/>
        <v>0</v>
      </c>
    </row>
    <row r="60" spans="1:25" s="50" customFormat="1" ht="15" customHeight="1" x14ac:dyDescent="0.25">
      <c r="A60" s="42"/>
      <c r="B60" s="42"/>
      <c r="C60" s="19"/>
      <c r="D60" s="282"/>
      <c r="E60" s="35"/>
      <c r="F60" s="42"/>
      <c r="G60" s="42"/>
      <c r="H60" s="42"/>
      <c r="I60" s="19"/>
      <c r="J60" s="42"/>
      <c r="K60" s="42"/>
      <c r="L60" s="42"/>
      <c r="M60" s="42">
        <f t="shared" si="4"/>
        <v>0</v>
      </c>
      <c r="N60" s="42"/>
      <c r="O60" s="140"/>
      <c r="P60" s="42"/>
      <c r="Q60" s="42"/>
      <c r="R60" s="42"/>
      <c r="S60" s="42"/>
      <c r="T60" s="42"/>
      <c r="U60" s="42"/>
      <c r="V60" s="42"/>
      <c r="W60" s="42"/>
      <c r="X60" s="42"/>
      <c r="Y60" s="414">
        <f t="shared" si="9"/>
        <v>0</v>
      </c>
    </row>
    <row r="61" spans="1:25" s="50" customFormat="1" ht="15" customHeight="1" x14ac:dyDescent="0.25">
      <c r="A61" s="42"/>
      <c r="B61" s="63" t="s">
        <v>82</v>
      </c>
      <c r="C61" s="19"/>
      <c r="D61" s="282"/>
      <c r="E61" s="35"/>
      <c r="F61" s="42"/>
      <c r="G61" s="42"/>
      <c r="H61" s="42"/>
      <c r="I61" s="19"/>
      <c r="J61" s="42"/>
      <c r="K61" s="42"/>
      <c r="L61" s="42"/>
      <c r="M61" s="42">
        <f t="shared" si="4"/>
        <v>0</v>
      </c>
      <c r="N61" s="42"/>
      <c r="O61" s="140"/>
      <c r="P61" s="42"/>
      <c r="Q61" s="42"/>
      <c r="R61" s="42"/>
      <c r="S61" s="42"/>
      <c r="T61" s="42"/>
      <c r="U61" s="42"/>
      <c r="V61" s="42"/>
      <c r="W61" s="42"/>
      <c r="X61" s="42"/>
      <c r="Y61" s="414">
        <f t="shared" si="9"/>
        <v>0</v>
      </c>
    </row>
    <row r="62" spans="1:25" s="50" customFormat="1" ht="15" customHeight="1" x14ac:dyDescent="0.25">
      <c r="A62" s="42"/>
      <c r="B62" s="42" t="s">
        <v>182</v>
      </c>
      <c r="C62" s="19">
        <v>8775</v>
      </c>
      <c r="D62" s="282">
        <v>41729</v>
      </c>
      <c r="E62" s="35">
        <v>0</v>
      </c>
      <c r="F62" s="42"/>
      <c r="G62" s="42"/>
      <c r="H62" s="32">
        <f>C62+E62-G62</f>
        <v>8775</v>
      </c>
      <c r="I62" s="19">
        <v>10</v>
      </c>
      <c r="J62" s="32">
        <f>ROUND(($K$6-D62)/365,0)</f>
        <v>7</v>
      </c>
      <c r="K62" s="32">
        <f>I62-J62</f>
        <v>3</v>
      </c>
      <c r="L62" s="32">
        <v>2935.7387328767127</v>
      </c>
      <c r="M62" s="32">
        <f t="shared" si="4"/>
        <v>439</v>
      </c>
      <c r="N62" s="32">
        <f>L62-M62</f>
        <v>2496.7387328767127</v>
      </c>
      <c r="O62" s="140">
        <f>N62/C62/K62*100</f>
        <v>9.4842876842420232</v>
      </c>
      <c r="P62" s="32">
        <v>5839.2612671232873</v>
      </c>
      <c r="Q62" s="32">
        <f>$U$7-$V$7</f>
        <v>365</v>
      </c>
      <c r="R62" s="32">
        <f>C62*O62*Q62/(365*100)</f>
        <v>832.24624429223763</v>
      </c>
      <c r="S62" s="32">
        <v>0</v>
      </c>
      <c r="T62" s="32">
        <f>P62+R62+S62</f>
        <v>6671.5075114155252</v>
      </c>
      <c r="U62" s="32">
        <v>0</v>
      </c>
      <c r="V62" s="32">
        <f>T62-U62</f>
        <v>6671.5075114155252</v>
      </c>
      <c r="W62" s="32">
        <f>H62-V62</f>
        <v>2103.4924885844748</v>
      </c>
      <c r="X62" s="32">
        <v>2935.7387328767127</v>
      </c>
      <c r="Y62" s="414">
        <f t="shared" si="9"/>
        <v>1664.4924885844748</v>
      </c>
    </row>
    <row r="63" spans="1:25" s="50" customFormat="1" ht="15" customHeight="1" x14ac:dyDescent="0.25">
      <c r="A63" s="42"/>
      <c r="B63" s="42" t="s">
        <v>183</v>
      </c>
      <c r="C63" s="19">
        <v>3168</v>
      </c>
      <c r="D63" s="282">
        <v>41729</v>
      </c>
      <c r="E63" s="35">
        <v>0</v>
      </c>
      <c r="F63" s="42"/>
      <c r="G63" s="42"/>
      <c r="H63" s="32">
        <f>C63+E63-G63</f>
        <v>3168</v>
      </c>
      <c r="I63" s="19">
        <v>10</v>
      </c>
      <c r="J63" s="32">
        <f>ROUND(($K$6-D63)/365,0)</f>
        <v>7</v>
      </c>
      <c r="K63" s="32">
        <f>I63-J63</f>
        <v>3</v>
      </c>
      <c r="L63" s="32">
        <v>1059.4571404109588</v>
      </c>
      <c r="M63" s="32">
        <f t="shared" si="4"/>
        <v>158</v>
      </c>
      <c r="N63" s="32">
        <f>L63-M63</f>
        <v>901.4571404109588</v>
      </c>
      <c r="O63" s="140">
        <f>N63/C63/K63*100</f>
        <v>9.4850288342903912</v>
      </c>
      <c r="P63" s="32">
        <v>2108.5428595890412</v>
      </c>
      <c r="Q63" s="32">
        <f>$U$7-$V$7</f>
        <v>365</v>
      </c>
      <c r="R63" s="32">
        <f>C63*O63*Q63/(365*100)</f>
        <v>300.48571347031964</v>
      </c>
      <c r="S63" s="32">
        <v>0</v>
      </c>
      <c r="T63" s="32">
        <f>P63+R63+S63</f>
        <v>2409.028573059361</v>
      </c>
      <c r="U63" s="32">
        <v>0</v>
      </c>
      <c r="V63" s="32">
        <f>T63-U63</f>
        <v>2409.028573059361</v>
      </c>
      <c r="W63" s="32">
        <f>H63-V63</f>
        <v>758.97142694063905</v>
      </c>
      <c r="X63" s="32">
        <v>1059.4571404109588</v>
      </c>
      <c r="Y63" s="414">
        <f t="shared" si="9"/>
        <v>600.97142694063905</v>
      </c>
    </row>
    <row r="64" spans="1:25" s="50" customFormat="1" ht="15" customHeight="1" x14ac:dyDescent="0.25">
      <c r="A64" s="42"/>
      <c r="B64" s="42" t="s">
        <v>184</v>
      </c>
      <c r="C64" s="19">
        <v>123270</v>
      </c>
      <c r="D64" s="282">
        <v>41729</v>
      </c>
      <c r="E64" s="35">
        <v>0</v>
      </c>
      <c r="F64" s="42"/>
      <c r="G64" s="42"/>
      <c r="H64" s="32">
        <f>C64+E64-G64</f>
        <v>123270</v>
      </c>
      <c r="I64" s="19">
        <v>10</v>
      </c>
      <c r="J64" s="32">
        <f>ROUND(($K$6-D64)/365,0)</f>
        <v>7</v>
      </c>
      <c r="K64" s="32">
        <f>I64-J64</f>
        <v>3</v>
      </c>
      <c r="L64" s="32">
        <v>41240.933236301367</v>
      </c>
      <c r="M64" s="32">
        <f t="shared" si="4"/>
        <v>6164</v>
      </c>
      <c r="N64" s="32">
        <f>L64-M64</f>
        <v>35076.933236301367</v>
      </c>
      <c r="O64" s="140">
        <f>N64/C64/K64*100</f>
        <v>9.4851229648471822</v>
      </c>
      <c r="P64" s="32">
        <v>82029.066763698633</v>
      </c>
      <c r="Q64" s="32">
        <f>$U$7-$V$7</f>
        <v>365</v>
      </c>
      <c r="R64" s="32">
        <f>C64*O64*Q64/(365*100)</f>
        <v>11692.311078767121</v>
      </c>
      <c r="S64" s="32">
        <v>0</v>
      </c>
      <c r="T64" s="32">
        <f>P64+R64+S64</f>
        <v>93721.37784246575</v>
      </c>
      <c r="U64" s="32">
        <v>0</v>
      </c>
      <c r="V64" s="32">
        <f>T64-U64</f>
        <v>93721.37784246575</v>
      </c>
      <c r="W64" s="32">
        <f>H64-V64</f>
        <v>29548.62215753425</v>
      </c>
      <c r="X64" s="32">
        <v>41240.933236301367</v>
      </c>
      <c r="Y64" s="414">
        <f t="shared" si="9"/>
        <v>23384.62215753425</v>
      </c>
    </row>
    <row r="65" spans="1:25" s="50" customFormat="1" ht="15" customHeight="1" x14ac:dyDescent="0.25">
      <c r="A65" s="42"/>
      <c r="B65" s="42"/>
      <c r="C65" s="19"/>
      <c r="D65" s="282"/>
      <c r="E65" s="35"/>
      <c r="F65" s="42"/>
      <c r="G65" s="42"/>
      <c r="H65" s="32"/>
      <c r="I65" s="19"/>
      <c r="J65" s="32"/>
      <c r="K65" s="32"/>
      <c r="L65" s="32"/>
      <c r="M65" s="32">
        <f t="shared" si="4"/>
        <v>0</v>
      </c>
      <c r="N65" s="32"/>
      <c r="O65" s="140"/>
      <c r="P65" s="32"/>
      <c r="Q65" s="32"/>
      <c r="R65" s="32"/>
      <c r="S65" s="32"/>
      <c r="T65" s="32"/>
      <c r="U65" s="32"/>
      <c r="V65" s="32"/>
      <c r="W65" s="32"/>
      <c r="X65" s="32"/>
      <c r="Y65" s="414">
        <f t="shared" si="9"/>
        <v>0</v>
      </c>
    </row>
    <row r="66" spans="1:25" s="50" customFormat="1" ht="15" customHeight="1" x14ac:dyDescent="0.25">
      <c r="A66" s="42"/>
      <c r="B66" s="63" t="s">
        <v>134</v>
      </c>
      <c r="C66" s="19"/>
      <c r="D66" s="282"/>
      <c r="E66" s="35"/>
      <c r="F66" s="42"/>
      <c r="G66" s="42"/>
      <c r="H66" s="32"/>
      <c r="I66" s="19"/>
      <c r="J66" s="32"/>
      <c r="K66" s="32"/>
      <c r="L66" s="32"/>
      <c r="M66" s="32">
        <f t="shared" si="4"/>
        <v>0</v>
      </c>
      <c r="N66" s="32"/>
      <c r="O66" s="140"/>
      <c r="P66" s="32"/>
      <c r="Q66" s="32"/>
      <c r="R66" s="32"/>
      <c r="S66" s="32"/>
      <c r="T66" s="32"/>
      <c r="U66" s="32"/>
      <c r="V66" s="32"/>
      <c r="W66" s="32"/>
      <c r="X66" s="32"/>
      <c r="Y66" s="414">
        <f t="shared" si="9"/>
        <v>0</v>
      </c>
    </row>
    <row r="67" spans="1:25" s="50" customFormat="1" ht="15" customHeight="1" x14ac:dyDescent="0.25">
      <c r="A67" s="42"/>
      <c r="B67" s="42" t="s">
        <v>185</v>
      </c>
      <c r="C67" s="19">
        <v>44562</v>
      </c>
      <c r="D67" s="282">
        <v>41884</v>
      </c>
      <c r="E67" s="35">
        <v>0</v>
      </c>
      <c r="F67" s="42"/>
      <c r="G67" s="35">
        <v>0</v>
      </c>
      <c r="H67" s="32">
        <f>C67+E67-G67</f>
        <v>44562</v>
      </c>
      <c r="I67" s="19">
        <v>10</v>
      </c>
      <c r="J67" s="32">
        <f>ROUND(($K$6-D67)/365,0)</f>
        <v>7</v>
      </c>
      <c r="K67" s="32">
        <f>I67-J67</f>
        <v>3</v>
      </c>
      <c r="L67" s="32">
        <v>14922.361643835611</v>
      </c>
      <c r="M67" s="32">
        <f t="shared" si="4"/>
        <v>2228</v>
      </c>
      <c r="N67" s="32">
        <f>C67-M67</f>
        <v>42334</v>
      </c>
      <c r="O67" s="140">
        <f>N67/C67/I67*100</f>
        <v>9.5000224406444964</v>
      </c>
      <c r="P67" s="32">
        <v>29639.638356164389</v>
      </c>
      <c r="Q67" s="32">
        <f>$U$7-$V$7</f>
        <v>365</v>
      </c>
      <c r="R67" s="32">
        <f>C67*O67*Q67/(365*100)</f>
        <v>4233.4000000000005</v>
      </c>
      <c r="S67" s="32">
        <v>0</v>
      </c>
      <c r="T67" s="32">
        <f>P67+R67+S67</f>
        <v>33873.03835616439</v>
      </c>
      <c r="U67" s="32">
        <v>0</v>
      </c>
      <c r="V67" s="32">
        <f>T67-U67</f>
        <v>33873.03835616439</v>
      </c>
      <c r="W67" s="32">
        <f>H67-V67</f>
        <v>10688.96164383561</v>
      </c>
      <c r="X67" s="32">
        <v>14922.361643835611</v>
      </c>
      <c r="Y67" s="414">
        <f t="shared" si="9"/>
        <v>8460.9616438356097</v>
      </c>
    </row>
    <row r="68" spans="1:25" s="50" customFormat="1" ht="15" customHeight="1" x14ac:dyDescent="0.25">
      <c r="A68" s="42"/>
      <c r="B68" s="42"/>
      <c r="C68" s="19"/>
      <c r="D68" s="282"/>
      <c r="E68" s="35"/>
      <c r="F68" s="42"/>
      <c r="G68" s="35"/>
      <c r="H68" s="32"/>
      <c r="I68" s="19"/>
      <c r="J68" s="32"/>
      <c r="K68" s="32"/>
      <c r="L68" s="32"/>
      <c r="M68" s="32">
        <f t="shared" si="4"/>
        <v>0</v>
      </c>
      <c r="N68" s="32"/>
      <c r="O68" s="140"/>
      <c r="P68" s="32"/>
      <c r="Q68" s="32"/>
      <c r="R68" s="32"/>
      <c r="S68" s="32"/>
      <c r="T68" s="32"/>
      <c r="U68" s="32"/>
      <c r="V68" s="32"/>
      <c r="W68" s="32"/>
      <c r="X68" s="32"/>
      <c r="Y68" s="414">
        <f t="shared" si="9"/>
        <v>0</v>
      </c>
    </row>
    <row r="69" spans="1:25" s="50" customFormat="1" ht="15" customHeight="1" x14ac:dyDescent="0.25">
      <c r="A69" s="42"/>
      <c r="B69" s="63" t="s">
        <v>364</v>
      </c>
      <c r="C69" s="19"/>
      <c r="D69" s="282"/>
      <c r="E69" s="35"/>
      <c r="F69" s="42"/>
      <c r="G69" s="35"/>
      <c r="H69" s="32"/>
      <c r="I69" s="19"/>
      <c r="J69" s="32"/>
      <c r="K69" s="32"/>
      <c r="L69" s="32"/>
      <c r="M69" s="32">
        <f t="shared" si="4"/>
        <v>0</v>
      </c>
      <c r="N69" s="32"/>
      <c r="O69" s="140"/>
      <c r="P69" s="32"/>
      <c r="Q69" s="32"/>
      <c r="R69" s="32"/>
      <c r="S69" s="32"/>
      <c r="T69" s="32"/>
      <c r="U69" s="32"/>
      <c r="V69" s="32"/>
      <c r="W69" s="32"/>
      <c r="X69" s="32"/>
      <c r="Y69" s="414">
        <f t="shared" si="9"/>
        <v>0</v>
      </c>
    </row>
    <row r="70" spans="1:25" s="50" customFormat="1" ht="15" customHeight="1" x14ac:dyDescent="0.3">
      <c r="A70" s="42"/>
      <c r="B70" s="137" t="s">
        <v>365</v>
      </c>
      <c r="C70" s="19">
        <v>53600</v>
      </c>
      <c r="D70" s="167">
        <v>43104</v>
      </c>
      <c r="E70" s="35">
        <v>0</v>
      </c>
      <c r="F70" s="42"/>
      <c r="G70" s="35"/>
      <c r="H70" s="32">
        <f>C70+E70-G70</f>
        <v>53600</v>
      </c>
      <c r="I70" s="19">
        <v>10</v>
      </c>
      <c r="J70" s="32">
        <v>1</v>
      </c>
      <c r="K70" s="32">
        <f>I70-J70</f>
        <v>9</v>
      </c>
      <c r="L70" s="32">
        <v>37110.2904109589</v>
      </c>
      <c r="M70" s="32">
        <f t="shared" si="4"/>
        <v>2680</v>
      </c>
      <c r="N70" s="32">
        <f>C70-M70</f>
        <v>50920</v>
      </c>
      <c r="O70" s="140">
        <f>N70/C70/I70*100</f>
        <v>9.5</v>
      </c>
      <c r="P70" s="32">
        <v>16489.709589041096</v>
      </c>
      <c r="Q70" s="32">
        <f>$U$7-$V$7</f>
        <v>365</v>
      </c>
      <c r="R70" s="32">
        <f>C70*O70*Q70/(365*100)</f>
        <v>5092</v>
      </c>
      <c r="S70" s="32"/>
      <c r="T70" s="32">
        <f>P70+R70+S70</f>
        <v>21581.709589041096</v>
      </c>
      <c r="U70" s="32"/>
      <c r="V70" s="32">
        <f>T70-U70</f>
        <v>21581.709589041096</v>
      </c>
      <c r="W70" s="32">
        <f>H70-V70</f>
        <v>32018.290410958904</v>
      </c>
      <c r="X70" s="32">
        <v>37110.2904109589</v>
      </c>
      <c r="Y70" s="414">
        <f t="shared" si="9"/>
        <v>29338.290410958904</v>
      </c>
    </row>
    <row r="71" spans="1:25" s="50" customFormat="1" ht="15" customHeight="1" x14ac:dyDescent="0.3">
      <c r="A71" s="42"/>
      <c r="B71" s="137"/>
      <c r="C71" s="19"/>
      <c r="D71" s="283"/>
      <c r="E71" s="35"/>
      <c r="F71" s="42"/>
      <c r="G71" s="35"/>
      <c r="H71" s="32"/>
      <c r="I71" s="19"/>
      <c r="J71" s="32"/>
      <c r="K71" s="32"/>
      <c r="L71" s="32"/>
      <c r="M71" s="32">
        <f t="shared" si="4"/>
        <v>0</v>
      </c>
      <c r="N71" s="32"/>
      <c r="O71" s="140"/>
      <c r="P71" s="32"/>
      <c r="Q71" s="32"/>
      <c r="R71" s="32"/>
      <c r="S71" s="32"/>
      <c r="T71" s="32"/>
      <c r="U71" s="32"/>
      <c r="V71" s="32"/>
      <c r="W71" s="32"/>
      <c r="X71" s="32"/>
      <c r="Y71" s="414">
        <f t="shared" si="9"/>
        <v>0</v>
      </c>
    </row>
    <row r="72" spans="1:25" s="50" customFormat="1" ht="15" customHeight="1" x14ac:dyDescent="0.3">
      <c r="A72" s="42"/>
      <c r="B72" s="63" t="s">
        <v>375</v>
      </c>
      <c r="C72" s="19"/>
      <c r="D72" s="283"/>
      <c r="E72" s="35"/>
      <c r="F72" s="42"/>
      <c r="G72" s="35"/>
      <c r="H72" s="32"/>
      <c r="I72" s="19"/>
      <c r="J72" s="32"/>
      <c r="K72" s="32"/>
      <c r="L72" s="32"/>
      <c r="M72" s="32">
        <f t="shared" si="4"/>
        <v>0</v>
      </c>
      <c r="N72" s="32"/>
      <c r="O72" s="140"/>
      <c r="P72" s="32"/>
      <c r="Q72" s="32"/>
      <c r="R72" s="32"/>
      <c r="S72" s="32"/>
      <c r="T72" s="32"/>
      <c r="U72" s="32"/>
      <c r="V72" s="32"/>
      <c r="W72" s="32"/>
      <c r="X72" s="32"/>
      <c r="Y72" s="414">
        <f t="shared" si="9"/>
        <v>0</v>
      </c>
    </row>
    <row r="73" spans="1:25" s="50" customFormat="1" ht="15" customHeight="1" x14ac:dyDescent="0.3">
      <c r="A73" s="42"/>
      <c r="B73" s="172" t="s">
        <v>376</v>
      </c>
      <c r="C73" s="19">
        <v>18600</v>
      </c>
      <c r="D73" s="169">
        <v>43251</v>
      </c>
      <c r="E73" s="141"/>
      <c r="F73" s="42"/>
      <c r="G73" s="35"/>
      <c r="H73" s="32">
        <f>C73+E73-G73</f>
        <v>18600</v>
      </c>
      <c r="I73" s="19">
        <v>10</v>
      </c>
      <c r="J73" s="32">
        <v>1</v>
      </c>
      <c r="K73" s="32">
        <f>I73-J73</f>
        <v>9</v>
      </c>
      <c r="L73" s="32">
        <v>13589.465753424658</v>
      </c>
      <c r="M73" s="32">
        <f t="shared" si="4"/>
        <v>930</v>
      </c>
      <c r="N73" s="32">
        <f>C73-M73</f>
        <v>17670</v>
      </c>
      <c r="O73" s="140">
        <f>N73/C73/I73*100</f>
        <v>9.5</v>
      </c>
      <c r="P73" s="32">
        <v>5010.534246575342</v>
      </c>
      <c r="Q73" s="32">
        <f>$U$7-$V$7</f>
        <v>365</v>
      </c>
      <c r="R73" s="32">
        <f>C73*O73*Q73/(365*100)</f>
        <v>1767</v>
      </c>
      <c r="S73" s="32"/>
      <c r="T73" s="32">
        <f>P73+R73+S73</f>
        <v>6777.534246575342</v>
      </c>
      <c r="U73" s="32"/>
      <c r="V73" s="32">
        <f>T73-U73</f>
        <v>6777.534246575342</v>
      </c>
      <c r="W73" s="32">
        <f>H73-V73</f>
        <v>11822.465753424658</v>
      </c>
      <c r="X73" s="32">
        <v>13589.465753424658</v>
      </c>
      <c r="Y73" s="414">
        <f t="shared" si="9"/>
        <v>10892.465753424658</v>
      </c>
    </row>
    <row r="74" spans="1:25" s="50" customFormat="1" ht="15" customHeight="1" x14ac:dyDescent="0.3">
      <c r="A74" s="42"/>
      <c r="B74" s="172" t="s">
        <v>386</v>
      </c>
      <c r="C74" s="19">
        <v>171637</v>
      </c>
      <c r="D74" s="169">
        <v>43555</v>
      </c>
      <c r="E74" s="141"/>
      <c r="F74" s="42"/>
      <c r="G74" s="35"/>
      <c r="H74" s="32">
        <f>C74+E74-G74</f>
        <v>171637</v>
      </c>
      <c r="I74" s="19">
        <v>10</v>
      </c>
      <c r="J74" s="32">
        <v>1</v>
      </c>
      <c r="K74" s="32">
        <f>I74-J74</f>
        <v>9</v>
      </c>
      <c r="L74" s="32">
        <v>138981.32739726026</v>
      </c>
      <c r="M74" s="32">
        <f t="shared" si="4"/>
        <v>8582</v>
      </c>
      <c r="N74" s="32">
        <f>C74-M74</f>
        <v>163055</v>
      </c>
      <c r="O74" s="140">
        <f>N74/C74/I74*100</f>
        <v>9.4999912606256238</v>
      </c>
      <c r="P74" s="32">
        <v>32655.672602739731</v>
      </c>
      <c r="Q74" s="32">
        <f>$U$7-$V$7</f>
        <v>365</v>
      </c>
      <c r="R74" s="32">
        <f>C74*O74*Q74/(365*100)</f>
        <v>16305.500000000004</v>
      </c>
      <c r="S74" s="32"/>
      <c r="T74" s="32">
        <f>P74+R74+S74</f>
        <v>48961.172602739738</v>
      </c>
      <c r="U74" s="32"/>
      <c r="V74" s="32">
        <f>T74-U74</f>
        <v>48961.172602739738</v>
      </c>
      <c r="W74" s="32">
        <f>H74-V74</f>
        <v>122675.82739726026</v>
      </c>
      <c r="X74" s="32">
        <v>138981.32739726026</v>
      </c>
      <c r="Y74" s="414">
        <f t="shared" si="9"/>
        <v>114093.82739726026</v>
      </c>
    </row>
    <row r="75" spans="1:25" s="50" customFormat="1" ht="15" customHeight="1" x14ac:dyDescent="0.3">
      <c r="A75" s="42"/>
      <c r="B75" s="172" t="s">
        <v>386</v>
      </c>
      <c r="C75" s="19">
        <v>390856</v>
      </c>
      <c r="D75" s="169">
        <v>43555</v>
      </c>
      <c r="E75" s="141"/>
      <c r="F75" s="42"/>
      <c r="G75" s="35"/>
      <c r="H75" s="32">
        <f>C75+E75-G75</f>
        <v>390856</v>
      </c>
      <c r="I75" s="19">
        <v>10</v>
      </c>
      <c r="J75" s="32">
        <v>1</v>
      </c>
      <c r="K75" s="32">
        <f>I75-J75</f>
        <v>9</v>
      </c>
      <c r="L75" s="32">
        <v>316491.67041095893</v>
      </c>
      <c r="M75" s="32">
        <f t="shared" si="4"/>
        <v>19543</v>
      </c>
      <c r="N75" s="32">
        <f>C75-M75</f>
        <v>371313</v>
      </c>
      <c r="O75" s="140">
        <f>N75/C75/I75*100</f>
        <v>9.4999948830259733</v>
      </c>
      <c r="P75" s="32">
        <v>74364.329589041095</v>
      </c>
      <c r="Q75" s="32">
        <f>$U$7-$V$7</f>
        <v>365</v>
      </c>
      <c r="R75" s="32">
        <f>C75*O75*Q75/(365*100)</f>
        <v>37131.300000000003</v>
      </c>
      <c r="S75" s="32"/>
      <c r="T75" s="32">
        <f>P75+R75+S75</f>
        <v>111495.6295890411</v>
      </c>
      <c r="U75" s="32"/>
      <c r="V75" s="32">
        <f>T75-U75</f>
        <v>111495.6295890411</v>
      </c>
      <c r="W75" s="32">
        <f>H75-V75</f>
        <v>279360.37041095889</v>
      </c>
      <c r="X75" s="32">
        <v>316491.67041095893</v>
      </c>
      <c r="Y75" s="414">
        <f t="shared" si="9"/>
        <v>259817.37041095889</v>
      </c>
    </row>
    <row r="76" spans="1:25" s="50" customFormat="1" ht="15" customHeight="1" x14ac:dyDescent="0.3">
      <c r="A76" s="42"/>
      <c r="B76" s="172" t="s">
        <v>386</v>
      </c>
      <c r="C76" s="19">
        <v>502632</v>
      </c>
      <c r="D76" s="169">
        <v>43555</v>
      </c>
      <c r="E76" s="141"/>
      <c r="F76" s="42"/>
      <c r="G76" s="35"/>
      <c r="H76" s="32">
        <f>C76+E76-G76</f>
        <v>502632</v>
      </c>
      <c r="I76" s="19">
        <v>10</v>
      </c>
      <c r="J76" s="32">
        <v>1</v>
      </c>
      <c r="K76" s="32">
        <f>I76-J76</f>
        <v>9</v>
      </c>
      <c r="L76" s="32">
        <v>407001.17808219179</v>
      </c>
      <c r="M76" s="32">
        <f t="shared" si="4"/>
        <v>25132</v>
      </c>
      <c r="N76" s="32">
        <f>C76-M76</f>
        <v>477500</v>
      </c>
      <c r="O76" s="140">
        <f>N76/C76/I76*100</f>
        <v>9.4999920418914829</v>
      </c>
      <c r="P76" s="32">
        <v>95630.821917808222</v>
      </c>
      <c r="Q76" s="32">
        <f>$U$7-$V$7</f>
        <v>365</v>
      </c>
      <c r="R76" s="32">
        <f>C76*O76*Q76/(365*100)</f>
        <v>47750</v>
      </c>
      <c r="S76" s="32"/>
      <c r="T76" s="32">
        <f>P76+R76+S76</f>
        <v>143380.82191780821</v>
      </c>
      <c r="U76" s="32"/>
      <c r="V76" s="32">
        <f>T76-U76</f>
        <v>143380.82191780821</v>
      </c>
      <c r="W76" s="32">
        <f>H76-V76</f>
        <v>359251.17808219179</v>
      </c>
      <c r="X76" s="32">
        <v>407001.17808219179</v>
      </c>
      <c r="Y76" s="414">
        <f t="shared" si="9"/>
        <v>334119.17808219179</v>
      </c>
    </row>
    <row r="77" spans="1:25" s="50" customFormat="1" ht="15" customHeight="1" x14ac:dyDescent="0.3">
      <c r="A77" s="42"/>
      <c r="B77" s="172" t="s">
        <v>386</v>
      </c>
      <c r="C77" s="19">
        <v>781319</v>
      </c>
      <c r="D77" s="169">
        <v>43555</v>
      </c>
      <c r="E77" s="141"/>
      <c r="F77" s="42"/>
      <c r="G77" s="35"/>
      <c r="H77" s="32">
        <f>C77+E77-G77</f>
        <v>781319</v>
      </c>
      <c r="I77" s="19">
        <v>10</v>
      </c>
      <c r="J77" s="32">
        <v>1</v>
      </c>
      <c r="K77" s="32">
        <f>I77-J77</f>
        <v>9</v>
      </c>
      <c r="L77" s="32">
        <v>632665.04301369865</v>
      </c>
      <c r="M77" s="32">
        <f t="shared" si="4"/>
        <v>39066</v>
      </c>
      <c r="N77" s="32">
        <f>C77-M77</f>
        <v>742253</v>
      </c>
      <c r="O77" s="140">
        <f>N77/C77/I77*100</f>
        <v>9.4999993600565205</v>
      </c>
      <c r="P77" s="32">
        <v>148653.9569863014</v>
      </c>
      <c r="Q77" s="32">
        <f>$U$7-$V$7</f>
        <v>365</v>
      </c>
      <c r="R77" s="32">
        <f>C77*O77*Q77/(365*100)</f>
        <v>74225.300000000017</v>
      </c>
      <c r="S77" s="32"/>
      <c r="T77" s="32">
        <f>P77+R77+S77</f>
        <v>222879.25698630142</v>
      </c>
      <c r="U77" s="32"/>
      <c r="V77" s="32">
        <f>T77-U77</f>
        <v>222879.25698630142</v>
      </c>
      <c r="W77" s="32">
        <f>H77-V77</f>
        <v>558439.74301369861</v>
      </c>
      <c r="X77" s="32">
        <v>632665.04301369865</v>
      </c>
      <c r="Y77" s="414">
        <f t="shared" si="9"/>
        <v>519373.74301369861</v>
      </c>
    </row>
    <row r="78" spans="1:25" s="50" customFormat="1" ht="15" customHeight="1" x14ac:dyDescent="0.25">
      <c r="A78" s="42"/>
      <c r="B78" s="107" t="s">
        <v>111</v>
      </c>
      <c r="C78" s="76">
        <f>SUM(C11:C77)</f>
        <v>3341458</v>
      </c>
      <c r="D78" s="198"/>
      <c r="E78" s="150">
        <f>SUM(E11:E77)</f>
        <v>0</v>
      </c>
      <c r="F78" s="90"/>
      <c r="G78" s="76">
        <f>SUM(G11:G73)</f>
        <v>0</v>
      </c>
      <c r="H78" s="76">
        <f>SUM(H11:H77)</f>
        <v>3341458</v>
      </c>
      <c r="I78" s="76"/>
      <c r="J78" s="76"/>
      <c r="K78" s="76"/>
      <c r="L78" s="76">
        <f>SUM(L11:L77)</f>
        <v>1789874.6267592593</v>
      </c>
      <c r="M78" s="76">
        <f>SUM(M11:M77)</f>
        <v>167076</v>
      </c>
      <c r="N78" s="76">
        <f>SUM(N11:N77)</f>
        <v>2025243.2900469305</v>
      </c>
      <c r="O78" s="161"/>
      <c r="P78" s="76">
        <f>SUM(P11:P77)</f>
        <v>1551583.3732407405</v>
      </c>
      <c r="Q78" s="76"/>
      <c r="R78" s="76">
        <f t="shared" ref="R78:X78" si="32">SUM(R11:R77)</f>
        <v>311707.39677737909</v>
      </c>
      <c r="S78" s="76">
        <f t="shared" si="32"/>
        <v>0</v>
      </c>
      <c r="T78" s="76">
        <f t="shared" si="32"/>
        <v>1863290.7700181196</v>
      </c>
      <c r="U78" s="76">
        <f t="shared" si="32"/>
        <v>0</v>
      </c>
      <c r="V78" s="76">
        <f t="shared" si="32"/>
        <v>1863290.7700181196</v>
      </c>
      <c r="W78" s="76">
        <f t="shared" si="32"/>
        <v>1478167.2299818802</v>
      </c>
      <c r="X78" s="76">
        <f t="shared" si="32"/>
        <v>1789874.6267592593</v>
      </c>
      <c r="Y78" s="12"/>
    </row>
    <row r="80" spans="1:25" s="57" customFormat="1" ht="15" customHeight="1" x14ac:dyDescent="0.25">
      <c r="B80" s="57" t="s">
        <v>111</v>
      </c>
      <c r="C80" s="152">
        <v>3343158</v>
      </c>
      <c r="D80" s="385"/>
      <c r="E80" s="152">
        <v>0</v>
      </c>
      <c r="F80" s="152"/>
      <c r="G80" s="152">
        <v>0</v>
      </c>
      <c r="H80" s="152">
        <v>3343158</v>
      </c>
      <c r="I80" s="152"/>
      <c r="J80" s="152"/>
      <c r="K80" s="152"/>
      <c r="L80" s="152">
        <v>1789959.0685400811</v>
      </c>
      <c r="M80" s="152">
        <v>166792</v>
      </c>
      <c r="N80" s="152">
        <v>2025611.7318277524</v>
      </c>
      <c r="O80" s="152"/>
      <c r="P80" s="152">
        <v>1553198.9314599186</v>
      </c>
      <c r="Q80" s="152"/>
      <c r="R80" s="152">
        <v>156280.69482263119</v>
      </c>
      <c r="S80" s="152">
        <v>0</v>
      </c>
      <c r="T80" s="152">
        <v>1709479.6262825499</v>
      </c>
      <c r="U80" s="152">
        <v>0</v>
      </c>
      <c r="V80" s="152">
        <v>1709479.6262825499</v>
      </c>
      <c r="W80" s="152">
        <v>1633678.3737174501</v>
      </c>
      <c r="X80" s="152">
        <v>1789959.0685400811</v>
      </c>
    </row>
    <row r="82" spans="1:25" s="50" customFormat="1" ht="15" customHeight="1" x14ac:dyDescent="0.25">
      <c r="A82" s="42"/>
      <c r="B82" s="42" t="s">
        <v>144</v>
      </c>
      <c r="C82" s="19">
        <v>1700</v>
      </c>
      <c r="D82" s="166">
        <v>40443</v>
      </c>
      <c r="E82" s="35">
        <v>0</v>
      </c>
      <c r="F82" s="42"/>
      <c r="G82" s="42"/>
      <c r="H82" s="32">
        <f>C82+E82-G82</f>
        <v>1700</v>
      </c>
      <c r="I82" s="19">
        <v>10</v>
      </c>
      <c r="J82" s="32">
        <f>ROUND(($K$6-D82)/365,0)</f>
        <v>11</v>
      </c>
      <c r="K82" s="32">
        <f>I82-J82</f>
        <v>-1</v>
      </c>
      <c r="L82" s="32">
        <v>84.441780821917746</v>
      </c>
      <c r="M82" s="32">
        <f>ROUND(C82*5%,0)</f>
        <v>85</v>
      </c>
      <c r="N82" s="32">
        <f>L82-M82</f>
        <v>-0.55821917808225407</v>
      </c>
      <c r="O82" s="140"/>
      <c r="P82" s="32">
        <v>1615.5582191780823</v>
      </c>
      <c r="Q82" s="32">
        <f t="shared" si="2"/>
        <v>365</v>
      </c>
      <c r="R82" s="32">
        <f>C82*O82*Q82/(365*100)</f>
        <v>0</v>
      </c>
      <c r="S82" s="32">
        <v>0</v>
      </c>
      <c r="T82" s="32">
        <f>P82+R82+S82</f>
        <v>1615.5582191780823</v>
      </c>
      <c r="U82" s="32">
        <v>0</v>
      </c>
      <c r="V82" s="32">
        <f>T82-U82</f>
        <v>1615.5582191780823</v>
      </c>
      <c r="W82" s="32">
        <f>H82-V82</f>
        <v>84.441780821917746</v>
      </c>
      <c r="X82" s="32">
        <v>84.441780821917746</v>
      </c>
      <c r="Y82" s="12"/>
    </row>
  </sheetData>
  <autoFilter ref="A8:X8">
    <filterColumn colId="2" showButton="0"/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6">
    <mergeCell ref="P8:V8"/>
    <mergeCell ref="D9:E9"/>
    <mergeCell ref="F9:G9"/>
    <mergeCell ref="C8:H8"/>
    <mergeCell ref="I8:K8"/>
    <mergeCell ref="L8:O8"/>
  </mergeCells>
  <conditionalFormatting sqref="Y1:Y1048576">
    <cfRule type="cellIs" dxfId="4" priority="1" operator="lessThan">
      <formula>0</formula>
    </cfRule>
  </conditionalFormatting>
  <printOptions horizontalCentered="1" gridLines="1"/>
  <pageMargins left="0.25" right="0.25" top="0.75" bottom="0.5" header="0.25" footer="0.25"/>
  <pageSetup paperSize="9" scale="49" fitToHeight="2" orientation="landscape" r:id="rId1"/>
  <headerFooter alignWithMargins="0">
    <oddHeader xml:space="preserve">&amp;LDepreciation on Furniture &amp; Fixture&amp;CCentury NF Castings
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79"/>
  <sheetViews>
    <sheetView zoomScale="90" zoomScaleNormal="90" workbookViewId="0">
      <pane xSplit="2" ySplit="10" topLeftCell="C60" activePane="bottomRight" state="frozen"/>
      <selection pane="topRight" activeCell="C1" sqref="C1"/>
      <selection pane="bottomLeft" activeCell="A7" sqref="A7"/>
      <selection pane="bottomRight" activeCell="F84" sqref="F84"/>
    </sheetView>
  </sheetViews>
  <sheetFormatPr defaultRowHeight="15" customHeight="1" x14ac:dyDescent="0.25"/>
  <cols>
    <col min="1" max="1" width="6" style="57" customWidth="1"/>
    <col min="2" max="2" width="30.109375" style="12" customWidth="1"/>
    <col min="3" max="3" width="10.5546875" style="55" customWidth="1"/>
    <col min="4" max="4" width="11.6640625" style="12" customWidth="1"/>
    <col min="5" max="5" width="11.44140625" style="55" customWidth="1"/>
    <col min="6" max="6" width="13.109375" style="12" customWidth="1"/>
    <col min="7" max="7" width="8.109375" style="12" customWidth="1"/>
    <col min="8" max="10" width="13.109375" style="12" customWidth="1"/>
    <col min="11" max="11" width="9.33203125" style="153" customWidth="1"/>
    <col min="12" max="12" width="9.33203125" style="12" customWidth="1"/>
    <col min="13" max="17" width="13.109375" style="12" customWidth="1"/>
    <col min="18" max="18" width="11.88671875" style="55" customWidth="1"/>
    <col min="19" max="19" width="13.33203125" style="153" customWidth="1"/>
    <col min="20" max="23" width="13.109375" style="12" customWidth="1"/>
    <col min="24" max="24" width="12.44140625" style="12" customWidth="1"/>
    <col min="25" max="25" width="13.44140625" style="12" customWidth="1"/>
    <col min="26" max="26" width="9.33203125" style="153" customWidth="1"/>
    <col min="27" max="27" width="10" style="12" bestFit="1" customWidth="1"/>
    <col min="28" max="258" width="9.109375" style="12"/>
    <col min="259" max="259" width="49.33203125" style="12" customWidth="1"/>
    <col min="260" max="280" width="13.109375" style="12" customWidth="1"/>
    <col min="281" max="281" width="12" style="12" customWidth="1"/>
    <col min="282" max="514" width="9.109375" style="12"/>
    <col min="515" max="515" width="49.33203125" style="12" customWidth="1"/>
    <col min="516" max="536" width="13.109375" style="12" customWidth="1"/>
    <col min="537" max="537" width="12" style="12" customWidth="1"/>
    <col min="538" max="770" width="9.109375" style="12"/>
    <col min="771" max="771" width="49.33203125" style="12" customWidth="1"/>
    <col min="772" max="792" width="13.109375" style="12" customWidth="1"/>
    <col min="793" max="793" width="12" style="12" customWidth="1"/>
    <col min="794" max="1026" width="9.109375" style="12"/>
    <col min="1027" max="1027" width="49.33203125" style="12" customWidth="1"/>
    <col min="1028" max="1048" width="13.109375" style="12" customWidth="1"/>
    <col min="1049" max="1049" width="12" style="12" customWidth="1"/>
    <col min="1050" max="1282" width="9.109375" style="12"/>
    <col min="1283" max="1283" width="49.33203125" style="12" customWidth="1"/>
    <col min="1284" max="1304" width="13.109375" style="12" customWidth="1"/>
    <col min="1305" max="1305" width="12" style="12" customWidth="1"/>
    <col min="1306" max="1538" width="9.109375" style="12"/>
    <col min="1539" max="1539" width="49.33203125" style="12" customWidth="1"/>
    <col min="1540" max="1560" width="13.109375" style="12" customWidth="1"/>
    <col min="1561" max="1561" width="12" style="12" customWidth="1"/>
    <col min="1562" max="1794" width="9.109375" style="12"/>
    <col min="1795" max="1795" width="49.33203125" style="12" customWidth="1"/>
    <col min="1796" max="1816" width="13.109375" style="12" customWidth="1"/>
    <col min="1817" max="1817" width="12" style="12" customWidth="1"/>
    <col min="1818" max="2050" width="9.109375" style="12"/>
    <col min="2051" max="2051" width="49.33203125" style="12" customWidth="1"/>
    <col min="2052" max="2072" width="13.109375" style="12" customWidth="1"/>
    <col min="2073" max="2073" width="12" style="12" customWidth="1"/>
    <col min="2074" max="2306" width="9.109375" style="12"/>
    <col min="2307" max="2307" width="49.33203125" style="12" customWidth="1"/>
    <col min="2308" max="2328" width="13.109375" style="12" customWidth="1"/>
    <col min="2329" max="2329" width="12" style="12" customWidth="1"/>
    <col min="2330" max="2562" width="9.109375" style="12"/>
    <col min="2563" max="2563" width="49.33203125" style="12" customWidth="1"/>
    <col min="2564" max="2584" width="13.109375" style="12" customWidth="1"/>
    <col min="2585" max="2585" width="12" style="12" customWidth="1"/>
    <col min="2586" max="2818" width="9.109375" style="12"/>
    <col min="2819" max="2819" width="49.33203125" style="12" customWidth="1"/>
    <col min="2820" max="2840" width="13.109375" style="12" customWidth="1"/>
    <col min="2841" max="2841" width="12" style="12" customWidth="1"/>
    <col min="2842" max="3074" width="9.109375" style="12"/>
    <col min="3075" max="3075" width="49.33203125" style="12" customWidth="1"/>
    <col min="3076" max="3096" width="13.109375" style="12" customWidth="1"/>
    <col min="3097" max="3097" width="12" style="12" customWidth="1"/>
    <col min="3098" max="3330" width="9.109375" style="12"/>
    <col min="3331" max="3331" width="49.33203125" style="12" customWidth="1"/>
    <col min="3332" max="3352" width="13.109375" style="12" customWidth="1"/>
    <col min="3353" max="3353" width="12" style="12" customWidth="1"/>
    <col min="3354" max="3586" width="9.109375" style="12"/>
    <col min="3587" max="3587" width="49.33203125" style="12" customWidth="1"/>
    <col min="3588" max="3608" width="13.109375" style="12" customWidth="1"/>
    <col min="3609" max="3609" width="12" style="12" customWidth="1"/>
    <col min="3610" max="3842" width="9.109375" style="12"/>
    <col min="3843" max="3843" width="49.33203125" style="12" customWidth="1"/>
    <col min="3844" max="3864" width="13.109375" style="12" customWidth="1"/>
    <col min="3865" max="3865" width="12" style="12" customWidth="1"/>
    <col min="3866" max="4098" width="9.109375" style="12"/>
    <col min="4099" max="4099" width="49.33203125" style="12" customWidth="1"/>
    <col min="4100" max="4120" width="13.109375" style="12" customWidth="1"/>
    <col min="4121" max="4121" width="12" style="12" customWidth="1"/>
    <col min="4122" max="4354" width="9.109375" style="12"/>
    <col min="4355" max="4355" width="49.33203125" style="12" customWidth="1"/>
    <col min="4356" max="4376" width="13.109375" style="12" customWidth="1"/>
    <col min="4377" max="4377" width="12" style="12" customWidth="1"/>
    <col min="4378" max="4610" width="9.109375" style="12"/>
    <col min="4611" max="4611" width="49.33203125" style="12" customWidth="1"/>
    <col min="4612" max="4632" width="13.109375" style="12" customWidth="1"/>
    <col min="4633" max="4633" width="12" style="12" customWidth="1"/>
    <col min="4634" max="4866" width="9.109375" style="12"/>
    <col min="4867" max="4867" width="49.33203125" style="12" customWidth="1"/>
    <col min="4868" max="4888" width="13.109375" style="12" customWidth="1"/>
    <col min="4889" max="4889" width="12" style="12" customWidth="1"/>
    <col min="4890" max="5122" width="9.109375" style="12"/>
    <col min="5123" max="5123" width="49.33203125" style="12" customWidth="1"/>
    <col min="5124" max="5144" width="13.109375" style="12" customWidth="1"/>
    <col min="5145" max="5145" width="12" style="12" customWidth="1"/>
    <col min="5146" max="5378" width="9.109375" style="12"/>
    <col min="5379" max="5379" width="49.33203125" style="12" customWidth="1"/>
    <col min="5380" max="5400" width="13.109375" style="12" customWidth="1"/>
    <col min="5401" max="5401" width="12" style="12" customWidth="1"/>
    <col min="5402" max="5634" width="9.109375" style="12"/>
    <col min="5635" max="5635" width="49.33203125" style="12" customWidth="1"/>
    <col min="5636" max="5656" width="13.109375" style="12" customWidth="1"/>
    <col min="5657" max="5657" width="12" style="12" customWidth="1"/>
    <col min="5658" max="5890" width="9.109375" style="12"/>
    <col min="5891" max="5891" width="49.33203125" style="12" customWidth="1"/>
    <col min="5892" max="5912" width="13.109375" style="12" customWidth="1"/>
    <col min="5913" max="5913" width="12" style="12" customWidth="1"/>
    <col min="5914" max="6146" width="9.109375" style="12"/>
    <col min="6147" max="6147" width="49.33203125" style="12" customWidth="1"/>
    <col min="6148" max="6168" width="13.109375" style="12" customWidth="1"/>
    <col min="6169" max="6169" width="12" style="12" customWidth="1"/>
    <col min="6170" max="6402" width="9.109375" style="12"/>
    <col min="6403" max="6403" width="49.33203125" style="12" customWidth="1"/>
    <col min="6404" max="6424" width="13.109375" style="12" customWidth="1"/>
    <col min="6425" max="6425" width="12" style="12" customWidth="1"/>
    <col min="6426" max="6658" width="9.109375" style="12"/>
    <col min="6659" max="6659" width="49.33203125" style="12" customWidth="1"/>
    <col min="6660" max="6680" width="13.109375" style="12" customWidth="1"/>
    <col min="6681" max="6681" width="12" style="12" customWidth="1"/>
    <col min="6682" max="6914" width="9.109375" style="12"/>
    <col min="6915" max="6915" width="49.33203125" style="12" customWidth="1"/>
    <col min="6916" max="6936" width="13.109375" style="12" customWidth="1"/>
    <col min="6937" max="6937" width="12" style="12" customWidth="1"/>
    <col min="6938" max="7170" width="9.109375" style="12"/>
    <col min="7171" max="7171" width="49.33203125" style="12" customWidth="1"/>
    <col min="7172" max="7192" width="13.109375" style="12" customWidth="1"/>
    <col min="7193" max="7193" width="12" style="12" customWidth="1"/>
    <col min="7194" max="7426" width="9.109375" style="12"/>
    <col min="7427" max="7427" width="49.33203125" style="12" customWidth="1"/>
    <col min="7428" max="7448" width="13.109375" style="12" customWidth="1"/>
    <col min="7449" max="7449" width="12" style="12" customWidth="1"/>
    <col min="7450" max="7682" width="9.109375" style="12"/>
    <col min="7683" max="7683" width="49.33203125" style="12" customWidth="1"/>
    <col min="7684" max="7704" width="13.109375" style="12" customWidth="1"/>
    <col min="7705" max="7705" width="12" style="12" customWidth="1"/>
    <col min="7706" max="7938" width="9.109375" style="12"/>
    <col min="7939" max="7939" width="49.33203125" style="12" customWidth="1"/>
    <col min="7940" max="7960" width="13.109375" style="12" customWidth="1"/>
    <col min="7961" max="7961" width="12" style="12" customWidth="1"/>
    <col min="7962" max="8194" width="9.109375" style="12"/>
    <col min="8195" max="8195" width="49.33203125" style="12" customWidth="1"/>
    <col min="8196" max="8216" width="13.109375" style="12" customWidth="1"/>
    <col min="8217" max="8217" width="12" style="12" customWidth="1"/>
    <col min="8218" max="8450" width="9.109375" style="12"/>
    <col min="8451" max="8451" width="49.33203125" style="12" customWidth="1"/>
    <col min="8452" max="8472" width="13.109375" style="12" customWidth="1"/>
    <col min="8473" max="8473" width="12" style="12" customWidth="1"/>
    <col min="8474" max="8706" width="9.109375" style="12"/>
    <col min="8707" max="8707" width="49.33203125" style="12" customWidth="1"/>
    <col min="8708" max="8728" width="13.109375" style="12" customWidth="1"/>
    <col min="8729" max="8729" width="12" style="12" customWidth="1"/>
    <col min="8730" max="8962" width="9.109375" style="12"/>
    <col min="8963" max="8963" width="49.33203125" style="12" customWidth="1"/>
    <col min="8964" max="8984" width="13.109375" style="12" customWidth="1"/>
    <col min="8985" max="8985" width="12" style="12" customWidth="1"/>
    <col min="8986" max="9218" width="9.109375" style="12"/>
    <col min="9219" max="9219" width="49.33203125" style="12" customWidth="1"/>
    <col min="9220" max="9240" width="13.109375" style="12" customWidth="1"/>
    <col min="9241" max="9241" width="12" style="12" customWidth="1"/>
    <col min="9242" max="9474" width="9.109375" style="12"/>
    <col min="9475" max="9475" width="49.33203125" style="12" customWidth="1"/>
    <col min="9476" max="9496" width="13.109375" style="12" customWidth="1"/>
    <col min="9497" max="9497" width="12" style="12" customWidth="1"/>
    <col min="9498" max="9730" width="9.109375" style="12"/>
    <col min="9731" max="9731" width="49.33203125" style="12" customWidth="1"/>
    <col min="9732" max="9752" width="13.109375" style="12" customWidth="1"/>
    <col min="9753" max="9753" width="12" style="12" customWidth="1"/>
    <col min="9754" max="9986" width="9.109375" style="12"/>
    <col min="9987" max="9987" width="49.33203125" style="12" customWidth="1"/>
    <col min="9988" max="10008" width="13.109375" style="12" customWidth="1"/>
    <col min="10009" max="10009" width="12" style="12" customWidth="1"/>
    <col min="10010" max="10242" width="9.109375" style="12"/>
    <col min="10243" max="10243" width="49.33203125" style="12" customWidth="1"/>
    <col min="10244" max="10264" width="13.109375" style="12" customWidth="1"/>
    <col min="10265" max="10265" width="12" style="12" customWidth="1"/>
    <col min="10266" max="10498" width="9.109375" style="12"/>
    <col min="10499" max="10499" width="49.33203125" style="12" customWidth="1"/>
    <col min="10500" max="10520" width="13.109375" style="12" customWidth="1"/>
    <col min="10521" max="10521" width="12" style="12" customWidth="1"/>
    <col min="10522" max="10754" width="9.109375" style="12"/>
    <col min="10755" max="10755" width="49.33203125" style="12" customWidth="1"/>
    <col min="10756" max="10776" width="13.109375" style="12" customWidth="1"/>
    <col min="10777" max="10777" width="12" style="12" customWidth="1"/>
    <col min="10778" max="11010" width="9.109375" style="12"/>
    <col min="11011" max="11011" width="49.33203125" style="12" customWidth="1"/>
    <col min="11012" max="11032" width="13.109375" style="12" customWidth="1"/>
    <col min="11033" max="11033" width="12" style="12" customWidth="1"/>
    <col min="11034" max="11266" width="9.109375" style="12"/>
    <col min="11267" max="11267" width="49.33203125" style="12" customWidth="1"/>
    <col min="11268" max="11288" width="13.109375" style="12" customWidth="1"/>
    <col min="11289" max="11289" width="12" style="12" customWidth="1"/>
    <col min="11290" max="11522" width="9.109375" style="12"/>
    <col min="11523" max="11523" width="49.33203125" style="12" customWidth="1"/>
    <col min="11524" max="11544" width="13.109375" style="12" customWidth="1"/>
    <col min="11545" max="11545" width="12" style="12" customWidth="1"/>
    <col min="11546" max="11778" width="9.109375" style="12"/>
    <col min="11779" max="11779" width="49.33203125" style="12" customWidth="1"/>
    <col min="11780" max="11800" width="13.109375" style="12" customWidth="1"/>
    <col min="11801" max="11801" width="12" style="12" customWidth="1"/>
    <col min="11802" max="12034" width="9.109375" style="12"/>
    <col min="12035" max="12035" width="49.33203125" style="12" customWidth="1"/>
    <col min="12036" max="12056" width="13.109375" style="12" customWidth="1"/>
    <col min="12057" max="12057" width="12" style="12" customWidth="1"/>
    <col min="12058" max="12290" width="9.109375" style="12"/>
    <col min="12291" max="12291" width="49.33203125" style="12" customWidth="1"/>
    <col min="12292" max="12312" width="13.109375" style="12" customWidth="1"/>
    <col min="12313" max="12313" width="12" style="12" customWidth="1"/>
    <col min="12314" max="12546" width="9.109375" style="12"/>
    <col min="12547" max="12547" width="49.33203125" style="12" customWidth="1"/>
    <col min="12548" max="12568" width="13.109375" style="12" customWidth="1"/>
    <col min="12569" max="12569" width="12" style="12" customWidth="1"/>
    <col min="12570" max="12802" width="9.109375" style="12"/>
    <col min="12803" max="12803" width="49.33203125" style="12" customWidth="1"/>
    <col min="12804" max="12824" width="13.109375" style="12" customWidth="1"/>
    <col min="12825" max="12825" width="12" style="12" customWidth="1"/>
    <col min="12826" max="13058" width="9.109375" style="12"/>
    <col min="13059" max="13059" width="49.33203125" style="12" customWidth="1"/>
    <col min="13060" max="13080" width="13.109375" style="12" customWidth="1"/>
    <col min="13081" max="13081" width="12" style="12" customWidth="1"/>
    <col min="13082" max="13314" width="9.109375" style="12"/>
    <col min="13315" max="13315" width="49.33203125" style="12" customWidth="1"/>
    <col min="13316" max="13336" width="13.109375" style="12" customWidth="1"/>
    <col min="13337" max="13337" width="12" style="12" customWidth="1"/>
    <col min="13338" max="13570" width="9.109375" style="12"/>
    <col min="13571" max="13571" width="49.33203125" style="12" customWidth="1"/>
    <col min="13572" max="13592" width="13.109375" style="12" customWidth="1"/>
    <col min="13593" max="13593" width="12" style="12" customWidth="1"/>
    <col min="13594" max="13826" width="9.109375" style="12"/>
    <col min="13827" max="13827" width="49.33203125" style="12" customWidth="1"/>
    <col min="13828" max="13848" width="13.109375" style="12" customWidth="1"/>
    <col min="13849" max="13849" width="12" style="12" customWidth="1"/>
    <col min="13850" max="14082" width="9.109375" style="12"/>
    <col min="14083" max="14083" width="49.33203125" style="12" customWidth="1"/>
    <col min="14084" max="14104" width="13.109375" style="12" customWidth="1"/>
    <col min="14105" max="14105" width="12" style="12" customWidth="1"/>
    <col min="14106" max="14338" width="9.109375" style="12"/>
    <col min="14339" max="14339" width="49.33203125" style="12" customWidth="1"/>
    <col min="14340" max="14360" width="13.109375" style="12" customWidth="1"/>
    <col min="14361" max="14361" width="12" style="12" customWidth="1"/>
    <col min="14362" max="14594" width="9.109375" style="12"/>
    <col min="14595" max="14595" width="49.33203125" style="12" customWidth="1"/>
    <col min="14596" max="14616" width="13.109375" style="12" customWidth="1"/>
    <col min="14617" max="14617" width="12" style="12" customWidth="1"/>
    <col min="14618" max="14850" width="9.109375" style="12"/>
    <col min="14851" max="14851" width="49.33203125" style="12" customWidth="1"/>
    <col min="14852" max="14872" width="13.109375" style="12" customWidth="1"/>
    <col min="14873" max="14873" width="12" style="12" customWidth="1"/>
    <col min="14874" max="15106" width="9.109375" style="12"/>
    <col min="15107" max="15107" width="49.33203125" style="12" customWidth="1"/>
    <col min="15108" max="15128" width="13.109375" style="12" customWidth="1"/>
    <col min="15129" max="15129" width="12" style="12" customWidth="1"/>
    <col min="15130" max="15362" width="9.109375" style="12"/>
    <col min="15363" max="15363" width="49.33203125" style="12" customWidth="1"/>
    <col min="15364" max="15384" width="13.109375" style="12" customWidth="1"/>
    <col min="15385" max="15385" width="12" style="12" customWidth="1"/>
    <col min="15386" max="15618" width="9.109375" style="12"/>
    <col min="15619" max="15619" width="49.33203125" style="12" customWidth="1"/>
    <col min="15620" max="15640" width="13.109375" style="12" customWidth="1"/>
    <col min="15641" max="15641" width="12" style="12" customWidth="1"/>
    <col min="15642" max="15874" width="9.109375" style="12"/>
    <col min="15875" max="15875" width="49.33203125" style="12" customWidth="1"/>
    <col min="15876" max="15896" width="13.109375" style="12" customWidth="1"/>
    <col min="15897" max="15897" width="12" style="12" customWidth="1"/>
    <col min="15898" max="16130" width="9.109375" style="12"/>
    <col min="16131" max="16131" width="49.33203125" style="12" customWidth="1"/>
    <col min="16132" max="16152" width="13.109375" style="12" customWidth="1"/>
    <col min="16153" max="16153" width="12" style="12" customWidth="1"/>
    <col min="16154" max="16384" width="9.109375" style="12"/>
  </cols>
  <sheetData>
    <row r="1" spans="1:28" ht="15" customHeight="1" x14ac:dyDescent="0.25">
      <c r="B1" s="2" t="s">
        <v>0</v>
      </c>
      <c r="C1" s="212"/>
      <c r="D1" s="3"/>
      <c r="E1" s="154"/>
      <c r="F1" s="3"/>
      <c r="G1" s="3"/>
      <c r="H1" s="3"/>
      <c r="I1" s="3"/>
      <c r="J1" s="3"/>
      <c r="K1" s="146"/>
      <c r="L1" s="3"/>
      <c r="M1" s="3"/>
      <c r="N1" s="3"/>
      <c r="O1" s="3"/>
      <c r="P1" s="3"/>
      <c r="Q1" s="3"/>
      <c r="R1" s="154"/>
      <c r="S1" s="146"/>
      <c r="T1" s="3"/>
      <c r="U1" s="3"/>
      <c r="V1" s="3"/>
      <c r="W1" s="3"/>
      <c r="X1" s="3"/>
      <c r="Y1" s="3"/>
    </row>
    <row r="2" spans="1:28" ht="15" customHeight="1" x14ac:dyDescent="0.25">
      <c r="B2" s="2" t="s">
        <v>1</v>
      </c>
      <c r="C2" s="212"/>
      <c r="D2" s="3"/>
      <c r="E2" s="154"/>
      <c r="F2" s="3"/>
      <c r="G2" s="3"/>
      <c r="H2" s="3"/>
      <c r="I2" s="3"/>
      <c r="J2" s="3"/>
      <c r="K2" s="146"/>
      <c r="L2" s="3"/>
      <c r="M2" s="3"/>
      <c r="N2" s="3"/>
      <c r="O2" s="3"/>
      <c r="P2" s="3"/>
      <c r="Q2" s="3"/>
      <c r="R2" s="154"/>
      <c r="S2" s="146"/>
      <c r="T2" s="3"/>
      <c r="U2" s="3"/>
      <c r="V2" s="3"/>
      <c r="W2" s="3"/>
      <c r="X2" s="3"/>
      <c r="Y2" s="3"/>
    </row>
    <row r="3" spans="1:28" ht="15" customHeight="1" x14ac:dyDescent="0.25">
      <c r="B3" s="2" t="s">
        <v>500</v>
      </c>
      <c r="C3" s="212"/>
      <c r="D3" s="3"/>
      <c r="E3" s="154"/>
      <c r="F3" s="3"/>
      <c r="G3" s="3"/>
      <c r="H3" s="3"/>
      <c r="I3" s="3"/>
      <c r="J3" s="3"/>
      <c r="K3" s="146"/>
      <c r="L3" s="3"/>
      <c r="M3" s="3"/>
      <c r="N3" s="3"/>
      <c r="O3" s="3"/>
      <c r="P3" s="3"/>
      <c r="Q3" s="3"/>
      <c r="R3" s="154"/>
      <c r="S3" s="146"/>
      <c r="T3" s="3"/>
      <c r="U3" s="3"/>
      <c r="V3" s="3"/>
      <c r="W3" s="3"/>
      <c r="X3" s="3"/>
      <c r="Y3" s="3"/>
    </row>
    <row r="4" spans="1:28" ht="15" customHeight="1" x14ac:dyDescent="0.25">
      <c r="B4" s="2" t="s">
        <v>186</v>
      </c>
      <c r="C4" s="212"/>
      <c r="D4" s="3"/>
      <c r="E4" s="154"/>
      <c r="F4" s="3"/>
      <c r="G4" s="3"/>
      <c r="H4" s="3"/>
      <c r="I4" s="3"/>
      <c r="J4" s="3"/>
      <c r="K4" s="146"/>
      <c r="L4" s="3"/>
      <c r="M4" s="3"/>
      <c r="N4" s="3"/>
      <c r="O4" s="3"/>
      <c r="P4" s="3"/>
      <c r="Q4" s="3"/>
      <c r="R4" s="154"/>
      <c r="S4" s="146"/>
      <c r="T4" s="3"/>
      <c r="U4" s="3"/>
      <c r="V4" s="3"/>
      <c r="W4" s="3"/>
      <c r="X4" s="3"/>
      <c r="Y4" s="3"/>
    </row>
    <row r="5" spans="1:28" ht="15" hidden="1" customHeight="1" x14ac:dyDescent="0.25">
      <c r="B5" s="3"/>
      <c r="C5" s="154"/>
      <c r="D5" s="3"/>
      <c r="E5" s="154"/>
      <c r="F5" s="3"/>
      <c r="G5" s="3"/>
      <c r="H5" s="3"/>
      <c r="I5" s="3"/>
      <c r="J5" s="3"/>
      <c r="K5" s="146"/>
      <c r="L5" s="3"/>
      <c r="M5" s="3"/>
      <c r="N5" s="3"/>
      <c r="O5" s="3"/>
      <c r="P5" s="3"/>
      <c r="Q5" s="3"/>
      <c r="R5" s="154"/>
      <c r="S5" s="146"/>
      <c r="T5" s="3"/>
      <c r="U5" s="3"/>
      <c r="V5" s="3"/>
      <c r="W5" s="3"/>
      <c r="X5" s="3"/>
      <c r="Y5" s="3"/>
    </row>
    <row r="6" spans="1:28" ht="15" hidden="1" customHeight="1" x14ac:dyDescent="0.25">
      <c r="B6" s="3"/>
      <c r="C6" s="154"/>
      <c r="D6" s="3"/>
      <c r="E6" s="154"/>
      <c r="F6" s="3"/>
      <c r="G6" s="3"/>
      <c r="H6" s="3"/>
      <c r="I6" s="3"/>
      <c r="J6" s="3"/>
      <c r="K6" s="146"/>
      <c r="L6" s="3"/>
      <c r="M6" s="3"/>
      <c r="N6" s="3"/>
      <c r="O6" s="3"/>
      <c r="P6" s="3"/>
      <c r="Q6" s="3"/>
      <c r="R6" s="154"/>
      <c r="S6" s="146"/>
      <c r="T6" s="3"/>
      <c r="U6" s="3"/>
      <c r="V6" s="3"/>
      <c r="W6" s="3"/>
      <c r="X6" s="3"/>
      <c r="Y6" s="3"/>
    </row>
    <row r="7" spans="1:28" ht="15" customHeight="1" x14ac:dyDescent="0.25">
      <c r="A7" s="42"/>
      <c r="B7" s="65"/>
      <c r="C7" s="82"/>
      <c r="D7" s="65"/>
      <c r="E7" s="82"/>
      <c r="F7" s="65"/>
      <c r="G7" s="65"/>
      <c r="H7" s="65"/>
      <c r="I7" s="65"/>
      <c r="J7" s="65"/>
      <c r="K7" s="147"/>
      <c r="L7" s="65"/>
      <c r="M7" s="65"/>
      <c r="N7" s="65"/>
      <c r="O7" s="65"/>
      <c r="P7" s="65"/>
      <c r="Q7" s="65"/>
      <c r="R7" s="82"/>
      <c r="S7" s="147"/>
      <c r="T7" s="65"/>
      <c r="U7" s="65"/>
      <c r="V7" s="65"/>
      <c r="W7" s="65"/>
      <c r="X7" s="65"/>
      <c r="Y7" s="65"/>
    </row>
    <row r="8" spans="1:28" ht="15" customHeight="1" x14ac:dyDescent="0.25">
      <c r="A8" s="42"/>
      <c r="B8" s="42"/>
      <c r="C8" s="210"/>
      <c r="D8" s="42"/>
      <c r="E8" s="221"/>
      <c r="F8" s="42"/>
      <c r="G8" s="42"/>
      <c r="H8" s="42"/>
      <c r="I8" s="42"/>
      <c r="J8" s="42"/>
      <c r="K8" s="141"/>
      <c r="L8" s="42"/>
      <c r="M8" s="42"/>
      <c r="N8" s="395">
        <f>'D-VEHICLE'!Q7</f>
        <v>44651</v>
      </c>
      <c r="O8" s="396">
        <f>'D-VEHICLE'!R7</f>
        <v>44286</v>
      </c>
      <c r="P8" s="42"/>
      <c r="Q8" s="42"/>
      <c r="R8" s="144"/>
      <c r="S8" s="141"/>
      <c r="T8" s="42"/>
      <c r="U8" s="42"/>
      <c r="V8" s="42"/>
      <c r="W8" s="42"/>
      <c r="X8" s="42"/>
      <c r="Y8" s="42"/>
    </row>
    <row r="9" spans="1:28" ht="15" customHeight="1" x14ac:dyDescent="0.25">
      <c r="A9" s="16" t="s">
        <v>3</v>
      </c>
      <c r="B9" s="108" t="s">
        <v>39</v>
      </c>
      <c r="C9" s="211"/>
      <c r="D9" s="454" t="s">
        <v>12</v>
      </c>
      <c r="E9" s="454"/>
      <c r="F9" s="454"/>
      <c r="G9" s="454"/>
      <c r="H9" s="454"/>
      <c r="I9" s="454"/>
      <c r="J9" s="454" t="s">
        <v>13</v>
      </c>
      <c r="K9" s="454"/>
      <c r="L9" s="454"/>
      <c r="M9" s="454" t="s">
        <v>14</v>
      </c>
      <c r="N9" s="454"/>
      <c r="O9" s="454"/>
      <c r="P9" s="454"/>
      <c r="Q9" s="454" t="s">
        <v>15</v>
      </c>
      <c r="R9" s="454"/>
      <c r="S9" s="454"/>
      <c r="T9" s="454"/>
      <c r="U9" s="454"/>
      <c r="V9" s="454"/>
      <c r="W9" s="454"/>
      <c r="X9" s="462" t="s">
        <v>16</v>
      </c>
      <c r="Y9" s="462"/>
    </row>
    <row r="10" spans="1:28" ht="52.8" x14ac:dyDescent="0.25">
      <c r="A10" s="16"/>
      <c r="B10" s="16"/>
      <c r="C10" s="209" t="s">
        <v>491</v>
      </c>
      <c r="D10" s="203" t="s">
        <v>503</v>
      </c>
      <c r="E10" s="454" t="s">
        <v>20</v>
      </c>
      <c r="F10" s="454"/>
      <c r="G10" s="454" t="s">
        <v>494</v>
      </c>
      <c r="H10" s="454"/>
      <c r="I10" s="203" t="s">
        <v>502</v>
      </c>
      <c r="J10" s="22" t="s">
        <v>22</v>
      </c>
      <c r="K10" s="145" t="s">
        <v>23</v>
      </c>
      <c r="L10" s="22" t="s">
        <v>24</v>
      </c>
      <c r="M10" s="203" t="s">
        <v>504</v>
      </c>
      <c r="N10" s="21" t="s">
        <v>25</v>
      </c>
      <c r="O10" s="21" t="s">
        <v>26</v>
      </c>
      <c r="P10" s="23" t="s">
        <v>27</v>
      </c>
      <c r="Q10" s="23" t="s">
        <v>28</v>
      </c>
      <c r="R10" s="23" t="s">
        <v>29</v>
      </c>
      <c r="S10" s="145" t="s">
        <v>15</v>
      </c>
      <c r="T10" s="24" t="s">
        <v>30</v>
      </c>
      <c r="U10" s="24" t="s">
        <v>31</v>
      </c>
      <c r="V10" s="24" t="s">
        <v>495</v>
      </c>
      <c r="W10" s="24" t="s">
        <v>33</v>
      </c>
      <c r="X10" s="203" t="s">
        <v>517</v>
      </c>
      <c r="Y10" s="362" t="s">
        <v>389</v>
      </c>
    </row>
    <row r="11" spans="1:28" ht="15" customHeight="1" x14ac:dyDescent="0.25">
      <c r="A11" s="65"/>
      <c r="B11" s="63" t="s">
        <v>116</v>
      </c>
      <c r="C11" s="155"/>
      <c r="D11" s="109"/>
      <c r="E11" s="165"/>
      <c r="F11" s="110"/>
      <c r="G11" s="63"/>
      <c r="H11" s="110"/>
      <c r="I11" s="63"/>
      <c r="J11" s="19"/>
      <c r="K11" s="148"/>
      <c r="L11" s="63"/>
      <c r="M11" s="42"/>
      <c r="N11" s="63"/>
      <c r="O11" s="63"/>
      <c r="P11" s="63"/>
      <c r="Q11" s="63"/>
      <c r="R11" s="155"/>
      <c r="S11" s="148"/>
      <c r="T11" s="63"/>
      <c r="U11" s="63"/>
      <c r="V11" s="63"/>
      <c r="W11" s="63"/>
      <c r="X11" s="63"/>
      <c r="Y11" s="63"/>
      <c r="AB11" s="54"/>
    </row>
    <row r="12" spans="1:28" s="408" customFormat="1" ht="15" customHeight="1" x14ac:dyDescent="0.25">
      <c r="A12" s="400"/>
      <c r="B12" s="410" t="s">
        <v>188</v>
      </c>
      <c r="C12" s="411"/>
      <c r="D12" s="412">
        <v>22115</v>
      </c>
      <c r="E12" s="361">
        <v>40952</v>
      </c>
      <c r="F12" s="404">
        <v>0</v>
      </c>
      <c r="G12" s="410"/>
      <c r="H12" s="404">
        <v>0</v>
      </c>
      <c r="I12" s="405">
        <f t="shared" ref="I12:I22" si="0">D12+F12-H12</f>
        <v>22115</v>
      </c>
      <c r="J12" s="360">
        <v>3</v>
      </c>
      <c r="K12" s="189">
        <f>ROUND(($O$8-E12)/365,0)</f>
        <v>9</v>
      </c>
      <c r="L12" s="405">
        <f t="shared" ref="L12:L22" si="1">J12-K12</f>
        <v>-6</v>
      </c>
      <c r="M12" s="360">
        <v>1106</v>
      </c>
      <c r="N12" s="360">
        <f>ROUND(I12*5%,0)</f>
        <v>1106</v>
      </c>
      <c r="O12" s="405">
        <f t="shared" ref="O12:O22" si="2">M12-N12</f>
        <v>0</v>
      </c>
      <c r="P12" s="406">
        <v>0</v>
      </c>
      <c r="Q12" s="405">
        <v>21009</v>
      </c>
      <c r="R12" s="402">
        <f t="shared" ref="R12:R79" si="3">$N$8-$O$8</f>
        <v>365</v>
      </c>
      <c r="S12" s="189">
        <f t="shared" ref="S12:S22" si="4">P12*R12*D12/(365*100)</f>
        <v>0</v>
      </c>
      <c r="T12" s="410"/>
      <c r="U12" s="405">
        <f t="shared" ref="U12:U22" si="5">Q12+S12+T12</f>
        <v>21009</v>
      </c>
      <c r="V12" s="404">
        <v>0</v>
      </c>
      <c r="W12" s="405">
        <f t="shared" ref="W12:W22" si="6">U12-V12</f>
        <v>21009</v>
      </c>
      <c r="X12" s="405">
        <f t="shared" ref="X12:X22" si="7">I12-W12</f>
        <v>1106</v>
      </c>
      <c r="Y12" s="360">
        <v>1106</v>
      </c>
      <c r="Z12" s="407">
        <f t="shared" ref="Z12:Z69" si="8">+X12-N12</f>
        <v>0</v>
      </c>
      <c r="AB12" s="409"/>
    </row>
    <row r="13" spans="1:28" ht="15" customHeight="1" x14ac:dyDescent="0.25">
      <c r="A13" s="65"/>
      <c r="B13" s="114" t="s">
        <v>189</v>
      </c>
      <c r="C13" s="18"/>
      <c r="D13" s="113">
        <v>20813</v>
      </c>
      <c r="E13" s="166">
        <v>40952</v>
      </c>
      <c r="F13" s="35">
        <v>0</v>
      </c>
      <c r="G13" s="114"/>
      <c r="H13" s="35">
        <v>0</v>
      </c>
      <c r="I13" s="32">
        <f t="shared" si="0"/>
        <v>20813</v>
      </c>
      <c r="J13" s="19">
        <v>3</v>
      </c>
      <c r="K13" s="141">
        <f t="shared" ref="K13:K22" si="9">ROUND(($O$8-E13)/365,0)</f>
        <v>9</v>
      </c>
      <c r="L13" s="32">
        <f t="shared" si="1"/>
        <v>-6</v>
      </c>
      <c r="M13" s="19">
        <v>1041</v>
      </c>
      <c r="N13" s="19">
        <f>ROUND(I13*5%,0)</f>
        <v>1041</v>
      </c>
      <c r="O13" s="32">
        <f t="shared" si="2"/>
        <v>0</v>
      </c>
      <c r="P13" s="36">
        <v>0</v>
      </c>
      <c r="Q13" s="112">
        <v>19772</v>
      </c>
      <c r="R13" s="202">
        <f t="shared" si="3"/>
        <v>365</v>
      </c>
      <c r="S13" s="141">
        <f t="shared" si="4"/>
        <v>0</v>
      </c>
      <c r="T13" s="114"/>
      <c r="U13" s="32">
        <f t="shared" si="5"/>
        <v>19772</v>
      </c>
      <c r="V13" s="35">
        <v>0</v>
      </c>
      <c r="W13" s="32">
        <f t="shared" si="6"/>
        <v>19772</v>
      </c>
      <c r="X13" s="32">
        <f t="shared" si="7"/>
        <v>1041</v>
      </c>
      <c r="Y13" s="19">
        <v>1041</v>
      </c>
      <c r="Z13" s="186">
        <f t="shared" si="8"/>
        <v>0</v>
      </c>
      <c r="AB13" s="54"/>
    </row>
    <row r="14" spans="1:28" ht="15" customHeight="1" x14ac:dyDescent="0.25">
      <c r="A14" s="65"/>
      <c r="B14" s="114" t="s">
        <v>190</v>
      </c>
      <c r="C14" s="18"/>
      <c r="D14" s="113">
        <v>6454</v>
      </c>
      <c r="E14" s="166">
        <v>40952</v>
      </c>
      <c r="F14" s="35">
        <v>0</v>
      </c>
      <c r="G14" s="114"/>
      <c r="H14" s="35">
        <v>0</v>
      </c>
      <c r="I14" s="32">
        <f t="shared" si="0"/>
        <v>6454</v>
      </c>
      <c r="J14" s="19">
        <v>3</v>
      </c>
      <c r="K14" s="141">
        <f t="shared" si="9"/>
        <v>9</v>
      </c>
      <c r="L14" s="32">
        <f t="shared" si="1"/>
        <v>-6</v>
      </c>
      <c r="M14" s="19">
        <v>323</v>
      </c>
      <c r="N14" s="19">
        <f t="shared" ref="N14:N22" si="10">ROUND(D14*5%,0)</f>
        <v>323</v>
      </c>
      <c r="O14" s="32">
        <f t="shared" si="2"/>
        <v>0</v>
      </c>
      <c r="P14" s="36">
        <v>0</v>
      </c>
      <c r="Q14" s="32">
        <v>6131</v>
      </c>
      <c r="R14" s="202">
        <f t="shared" si="3"/>
        <v>365</v>
      </c>
      <c r="S14" s="141">
        <f t="shared" si="4"/>
        <v>0</v>
      </c>
      <c r="T14" s="114"/>
      <c r="U14" s="32">
        <f t="shared" si="5"/>
        <v>6131</v>
      </c>
      <c r="V14" s="35">
        <v>0</v>
      </c>
      <c r="W14" s="32">
        <f t="shared" si="6"/>
        <v>6131</v>
      </c>
      <c r="X14" s="32">
        <f t="shared" si="7"/>
        <v>323</v>
      </c>
      <c r="Y14" s="19">
        <v>323</v>
      </c>
      <c r="Z14" s="186">
        <f t="shared" si="8"/>
        <v>0</v>
      </c>
      <c r="AB14" s="54"/>
    </row>
    <row r="15" spans="1:28" ht="15" customHeight="1" x14ac:dyDescent="0.25">
      <c r="A15" s="65"/>
      <c r="B15" s="114" t="s">
        <v>192</v>
      </c>
      <c r="C15" s="18"/>
      <c r="D15" s="113">
        <v>7179</v>
      </c>
      <c r="E15" s="166">
        <v>40952</v>
      </c>
      <c r="F15" s="35">
        <v>0</v>
      </c>
      <c r="G15" s="114"/>
      <c r="H15" s="35">
        <v>0</v>
      </c>
      <c r="I15" s="32">
        <f t="shared" si="0"/>
        <v>7179</v>
      </c>
      <c r="J15" s="19">
        <v>3</v>
      </c>
      <c r="K15" s="141">
        <f t="shared" si="9"/>
        <v>9</v>
      </c>
      <c r="L15" s="32">
        <f t="shared" si="1"/>
        <v>-6</v>
      </c>
      <c r="M15" s="19">
        <v>359</v>
      </c>
      <c r="N15" s="19">
        <f t="shared" si="10"/>
        <v>359</v>
      </c>
      <c r="O15" s="32">
        <f t="shared" si="2"/>
        <v>0</v>
      </c>
      <c r="P15" s="36">
        <v>0</v>
      </c>
      <c r="Q15" s="32">
        <v>6820</v>
      </c>
      <c r="R15" s="202">
        <f t="shared" si="3"/>
        <v>365</v>
      </c>
      <c r="S15" s="141">
        <f t="shared" si="4"/>
        <v>0</v>
      </c>
      <c r="T15" s="114"/>
      <c r="U15" s="32">
        <f t="shared" si="5"/>
        <v>6820</v>
      </c>
      <c r="V15" s="35">
        <v>0</v>
      </c>
      <c r="W15" s="32">
        <f t="shared" si="6"/>
        <v>6820</v>
      </c>
      <c r="X15" s="32">
        <f t="shared" si="7"/>
        <v>359</v>
      </c>
      <c r="Y15" s="19">
        <v>359</v>
      </c>
      <c r="Z15" s="186">
        <f t="shared" si="8"/>
        <v>0</v>
      </c>
      <c r="AB15" s="54"/>
    </row>
    <row r="16" spans="1:28" ht="15" customHeight="1" x14ac:dyDescent="0.25">
      <c r="A16" s="65"/>
      <c r="B16" s="42" t="s">
        <v>193</v>
      </c>
      <c r="C16" s="210"/>
      <c r="D16" s="66">
        <v>262784</v>
      </c>
      <c r="E16" s="166">
        <v>40952</v>
      </c>
      <c r="F16" s="35">
        <v>0</v>
      </c>
      <c r="G16" s="42"/>
      <c r="H16" s="35">
        <v>0</v>
      </c>
      <c r="I16" s="32">
        <f t="shared" si="0"/>
        <v>262784</v>
      </c>
      <c r="J16" s="19">
        <v>3</v>
      </c>
      <c r="K16" s="141">
        <f t="shared" si="9"/>
        <v>9</v>
      </c>
      <c r="L16" s="32">
        <f t="shared" si="1"/>
        <v>-6</v>
      </c>
      <c r="M16" s="19">
        <v>13139</v>
      </c>
      <c r="N16" s="19">
        <f t="shared" si="10"/>
        <v>13139</v>
      </c>
      <c r="O16" s="32">
        <f t="shared" si="2"/>
        <v>0</v>
      </c>
      <c r="P16" s="36">
        <v>0</v>
      </c>
      <c r="Q16" s="32">
        <v>249645</v>
      </c>
      <c r="R16" s="202">
        <f t="shared" si="3"/>
        <v>365</v>
      </c>
      <c r="S16" s="141">
        <f t="shared" si="4"/>
        <v>0</v>
      </c>
      <c r="T16" s="42"/>
      <c r="U16" s="32">
        <f t="shared" si="5"/>
        <v>249645</v>
      </c>
      <c r="V16" s="35">
        <v>0</v>
      </c>
      <c r="W16" s="32">
        <f t="shared" si="6"/>
        <v>249645</v>
      </c>
      <c r="X16" s="32">
        <f t="shared" si="7"/>
        <v>13139</v>
      </c>
      <c r="Y16" s="19">
        <v>13139</v>
      </c>
      <c r="Z16" s="186">
        <f t="shared" si="8"/>
        <v>0</v>
      </c>
      <c r="AB16" s="54"/>
    </row>
    <row r="17" spans="1:28" ht="15" customHeight="1" x14ac:dyDescent="0.25">
      <c r="A17" s="65"/>
      <c r="B17" s="42" t="s">
        <v>194</v>
      </c>
      <c r="C17" s="210"/>
      <c r="D17" s="66">
        <v>76859</v>
      </c>
      <c r="E17" s="166">
        <v>40952</v>
      </c>
      <c r="F17" s="35">
        <v>0</v>
      </c>
      <c r="G17" s="42"/>
      <c r="H17" s="35">
        <v>0</v>
      </c>
      <c r="I17" s="32">
        <f t="shared" si="0"/>
        <v>76859</v>
      </c>
      <c r="J17" s="19">
        <v>3</v>
      </c>
      <c r="K17" s="141">
        <f t="shared" si="9"/>
        <v>9</v>
      </c>
      <c r="L17" s="32">
        <f t="shared" si="1"/>
        <v>-6</v>
      </c>
      <c r="M17" s="19">
        <v>3843</v>
      </c>
      <c r="N17" s="19">
        <f t="shared" si="10"/>
        <v>3843</v>
      </c>
      <c r="O17" s="32">
        <f t="shared" si="2"/>
        <v>0</v>
      </c>
      <c r="P17" s="36">
        <v>0</v>
      </c>
      <c r="Q17" s="112">
        <v>73016</v>
      </c>
      <c r="R17" s="202">
        <f t="shared" si="3"/>
        <v>365</v>
      </c>
      <c r="S17" s="141">
        <f t="shared" si="4"/>
        <v>0</v>
      </c>
      <c r="T17" s="42"/>
      <c r="U17" s="32">
        <f t="shared" si="5"/>
        <v>73016</v>
      </c>
      <c r="V17" s="35">
        <v>0</v>
      </c>
      <c r="W17" s="32">
        <f t="shared" si="6"/>
        <v>73016</v>
      </c>
      <c r="X17" s="32">
        <f t="shared" si="7"/>
        <v>3843</v>
      </c>
      <c r="Y17" s="19">
        <v>3843</v>
      </c>
      <c r="Z17" s="186">
        <f t="shared" si="8"/>
        <v>0</v>
      </c>
      <c r="AB17" s="54"/>
    </row>
    <row r="18" spans="1:28" ht="15" customHeight="1" x14ac:dyDescent="0.25">
      <c r="A18" s="65"/>
      <c r="B18" s="42" t="s">
        <v>187</v>
      </c>
      <c r="C18" s="210"/>
      <c r="D18" s="66">
        <v>52359</v>
      </c>
      <c r="E18" s="166">
        <v>40952</v>
      </c>
      <c r="F18" s="35">
        <v>0</v>
      </c>
      <c r="G18" s="42"/>
      <c r="H18" s="35">
        <v>0</v>
      </c>
      <c r="I18" s="32">
        <f t="shared" si="0"/>
        <v>52359</v>
      </c>
      <c r="J18" s="19">
        <v>3</v>
      </c>
      <c r="K18" s="141">
        <f t="shared" si="9"/>
        <v>9</v>
      </c>
      <c r="L18" s="32">
        <f t="shared" si="1"/>
        <v>-6</v>
      </c>
      <c r="M18" s="19">
        <v>2618</v>
      </c>
      <c r="N18" s="19">
        <f t="shared" si="10"/>
        <v>2618</v>
      </c>
      <c r="O18" s="32">
        <f t="shared" si="2"/>
        <v>0</v>
      </c>
      <c r="P18" s="36">
        <v>0</v>
      </c>
      <c r="Q18" s="32">
        <v>49741</v>
      </c>
      <c r="R18" s="202">
        <f t="shared" si="3"/>
        <v>365</v>
      </c>
      <c r="S18" s="141">
        <f t="shared" si="4"/>
        <v>0</v>
      </c>
      <c r="T18" s="42"/>
      <c r="U18" s="32">
        <f t="shared" si="5"/>
        <v>49741</v>
      </c>
      <c r="V18" s="35">
        <v>0</v>
      </c>
      <c r="W18" s="32">
        <f t="shared" si="6"/>
        <v>49741</v>
      </c>
      <c r="X18" s="32">
        <f t="shared" si="7"/>
        <v>2618</v>
      </c>
      <c r="Y18" s="19">
        <v>2618</v>
      </c>
      <c r="Z18" s="186">
        <f t="shared" si="8"/>
        <v>0</v>
      </c>
      <c r="AB18" s="54"/>
    </row>
    <row r="19" spans="1:28" ht="15" customHeight="1" x14ac:dyDescent="0.25">
      <c r="A19" s="65"/>
      <c r="B19" s="42" t="s">
        <v>195</v>
      </c>
      <c r="C19" s="210"/>
      <c r="D19" s="66">
        <v>24302</v>
      </c>
      <c r="E19" s="166">
        <v>40952</v>
      </c>
      <c r="F19" s="35">
        <v>0</v>
      </c>
      <c r="G19" s="42"/>
      <c r="H19" s="35">
        <v>0</v>
      </c>
      <c r="I19" s="32">
        <f t="shared" si="0"/>
        <v>24302</v>
      </c>
      <c r="J19" s="19">
        <v>3</v>
      </c>
      <c r="K19" s="141">
        <f t="shared" si="9"/>
        <v>9</v>
      </c>
      <c r="L19" s="32">
        <f t="shared" si="1"/>
        <v>-6</v>
      </c>
      <c r="M19" s="19">
        <v>1215</v>
      </c>
      <c r="N19" s="19">
        <f t="shared" si="10"/>
        <v>1215</v>
      </c>
      <c r="O19" s="32">
        <f t="shared" si="2"/>
        <v>0</v>
      </c>
      <c r="P19" s="36">
        <v>0</v>
      </c>
      <c r="Q19" s="32">
        <v>23087</v>
      </c>
      <c r="R19" s="202">
        <f t="shared" si="3"/>
        <v>365</v>
      </c>
      <c r="S19" s="141">
        <f t="shared" si="4"/>
        <v>0</v>
      </c>
      <c r="T19" s="42"/>
      <c r="U19" s="32">
        <f t="shared" si="5"/>
        <v>23087</v>
      </c>
      <c r="V19" s="35">
        <v>0</v>
      </c>
      <c r="W19" s="32">
        <f t="shared" si="6"/>
        <v>23087</v>
      </c>
      <c r="X19" s="32">
        <f t="shared" si="7"/>
        <v>1215</v>
      </c>
      <c r="Y19" s="19">
        <v>1215</v>
      </c>
      <c r="Z19" s="186">
        <f t="shared" si="8"/>
        <v>0</v>
      </c>
      <c r="AB19" s="54"/>
    </row>
    <row r="20" spans="1:28" ht="15" customHeight="1" x14ac:dyDescent="0.25">
      <c r="A20" s="65"/>
      <c r="B20" s="42" t="s">
        <v>196</v>
      </c>
      <c r="C20" s="210"/>
      <c r="D20" s="66">
        <v>22525</v>
      </c>
      <c r="E20" s="166">
        <v>40952</v>
      </c>
      <c r="F20" s="35">
        <v>0</v>
      </c>
      <c r="G20" s="42"/>
      <c r="H20" s="35">
        <v>0</v>
      </c>
      <c r="I20" s="32">
        <f t="shared" si="0"/>
        <v>22525</v>
      </c>
      <c r="J20" s="19">
        <v>3</v>
      </c>
      <c r="K20" s="141">
        <f t="shared" si="9"/>
        <v>9</v>
      </c>
      <c r="L20" s="32">
        <f t="shared" si="1"/>
        <v>-6</v>
      </c>
      <c r="M20" s="19">
        <v>1126</v>
      </c>
      <c r="N20" s="19">
        <f t="shared" si="10"/>
        <v>1126</v>
      </c>
      <c r="O20" s="32">
        <f t="shared" si="2"/>
        <v>0</v>
      </c>
      <c r="P20" s="36">
        <v>0</v>
      </c>
      <c r="Q20" s="112">
        <v>21399</v>
      </c>
      <c r="R20" s="202">
        <f t="shared" si="3"/>
        <v>365</v>
      </c>
      <c r="S20" s="141">
        <f t="shared" si="4"/>
        <v>0</v>
      </c>
      <c r="T20" s="42"/>
      <c r="U20" s="32">
        <f t="shared" si="5"/>
        <v>21399</v>
      </c>
      <c r="V20" s="35">
        <v>0</v>
      </c>
      <c r="W20" s="32">
        <f t="shared" si="6"/>
        <v>21399</v>
      </c>
      <c r="X20" s="32">
        <f t="shared" si="7"/>
        <v>1126</v>
      </c>
      <c r="Y20" s="19">
        <v>1126</v>
      </c>
      <c r="Z20" s="186">
        <f t="shared" si="8"/>
        <v>0</v>
      </c>
      <c r="AB20" s="54"/>
    </row>
    <row r="21" spans="1:28" ht="15" customHeight="1" x14ac:dyDescent="0.25">
      <c r="A21" s="65"/>
      <c r="B21" s="114" t="s">
        <v>197</v>
      </c>
      <c r="C21" s="18"/>
      <c r="D21" s="113">
        <v>21734</v>
      </c>
      <c r="E21" s="166">
        <v>40952</v>
      </c>
      <c r="F21" s="35">
        <v>0</v>
      </c>
      <c r="G21" s="114"/>
      <c r="H21" s="35">
        <v>0</v>
      </c>
      <c r="I21" s="32">
        <f t="shared" si="0"/>
        <v>21734</v>
      </c>
      <c r="J21" s="19">
        <v>3</v>
      </c>
      <c r="K21" s="141">
        <f t="shared" si="9"/>
        <v>9</v>
      </c>
      <c r="L21" s="32">
        <f t="shared" si="1"/>
        <v>-6</v>
      </c>
      <c r="M21" s="19">
        <v>1087</v>
      </c>
      <c r="N21" s="19">
        <f t="shared" si="10"/>
        <v>1087</v>
      </c>
      <c r="O21" s="32">
        <f t="shared" si="2"/>
        <v>0</v>
      </c>
      <c r="P21" s="36">
        <v>0</v>
      </c>
      <c r="Q21" s="32">
        <v>20647</v>
      </c>
      <c r="R21" s="202">
        <f t="shared" si="3"/>
        <v>365</v>
      </c>
      <c r="S21" s="141">
        <f t="shared" si="4"/>
        <v>0</v>
      </c>
      <c r="T21" s="114"/>
      <c r="U21" s="32">
        <f t="shared" si="5"/>
        <v>20647</v>
      </c>
      <c r="V21" s="35">
        <v>0</v>
      </c>
      <c r="W21" s="32">
        <f t="shared" si="6"/>
        <v>20647</v>
      </c>
      <c r="X21" s="32">
        <f t="shared" si="7"/>
        <v>1087</v>
      </c>
      <c r="Y21" s="19">
        <v>1087</v>
      </c>
      <c r="Z21" s="186">
        <f t="shared" si="8"/>
        <v>0</v>
      </c>
      <c r="AB21" s="54"/>
    </row>
    <row r="22" spans="1:28" ht="15" customHeight="1" x14ac:dyDescent="0.25">
      <c r="A22" s="65"/>
      <c r="B22" s="114" t="s">
        <v>198</v>
      </c>
      <c r="C22" s="18"/>
      <c r="D22" s="113">
        <v>45760</v>
      </c>
      <c r="E22" s="166">
        <v>40952</v>
      </c>
      <c r="F22" s="35">
        <v>0</v>
      </c>
      <c r="G22" s="114"/>
      <c r="H22" s="35">
        <v>0</v>
      </c>
      <c r="I22" s="32">
        <f t="shared" si="0"/>
        <v>45760</v>
      </c>
      <c r="J22" s="19">
        <v>3</v>
      </c>
      <c r="K22" s="141">
        <f t="shared" si="9"/>
        <v>9</v>
      </c>
      <c r="L22" s="32">
        <f t="shared" si="1"/>
        <v>-6</v>
      </c>
      <c r="M22" s="19">
        <v>2288</v>
      </c>
      <c r="N22" s="19">
        <f t="shared" si="10"/>
        <v>2288</v>
      </c>
      <c r="O22" s="32">
        <f t="shared" si="2"/>
        <v>0</v>
      </c>
      <c r="P22" s="36">
        <v>0</v>
      </c>
      <c r="Q22" s="112">
        <v>43472</v>
      </c>
      <c r="R22" s="202">
        <f t="shared" si="3"/>
        <v>365</v>
      </c>
      <c r="S22" s="141">
        <f t="shared" si="4"/>
        <v>0</v>
      </c>
      <c r="T22" s="114"/>
      <c r="U22" s="32">
        <f t="shared" si="5"/>
        <v>43472</v>
      </c>
      <c r="V22" s="35">
        <v>0</v>
      </c>
      <c r="W22" s="32">
        <f t="shared" si="6"/>
        <v>43472</v>
      </c>
      <c r="X22" s="32">
        <f t="shared" si="7"/>
        <v>2288</v>
      </c>
      <c r="Y22" s="19">
        <v>2288</v>
      </c>
      <c r="Z22" s="186">
        <f t="shared" si="8"/>
        <v>0</v>
      </c>
      <c r="AB22" s="54"/>
    </row>
    <row r="23" spans="1:28" ht="15" customHeight="1" x14ac:dyDescent="0.25">
      <c r="A23" s="65"/>
      <c r="B23" s="114"/>
      <c r="C23" s="18"/>
      <c r="D23" s="113"/>
      <c r="E23" s="166"/>
      <c r="F23" s="114"/>
      <c r="G23" s="114"/>
      <c r="H23" s="115"/>
      <c r="I23" s="114"/>
      <c r="J23" s="19"/>
      <c r="K23" s="149"/>
      <c r="L23" s="114"/>
      <c r="M23" s="122"/>
      <c r="N23" s="114"/>
      <c r="O23" s="114"/>
      <c r="P23" s="114"/>
      <c r="Q23" s="114"/>
      <c r="R23" s="18"/>
      <c r="S23" s="149"/>
      <c r="T23" s="114"/>
      <c r="U23" s="114"/>
      <c r="V23" s="115"/>
      <c r="W23" s="116"/>
      <c r="X23" s="114"/>
      <c r="Y23" s="122"/>
      <c r="Z23" s="186">
        <f t="shared" si="8"/>
        <v>0</v>
      </c>
      <c r="AB23" s="54"/>
    </row>
    <row r="24" spans="1:28" ht="15" customHeight="1" x14ac:dyDescent="0.25">
      <c r="A24" s="65"/>
      <c r="B24" s="63" t="s">
        <v>133</v>
      </c>
      <c r="C24" s="155"/>
      <c r="D24" s="109"/>
      <c r="E24" s="166"/>
      <c r="F24" s="63"/>
      <c r="G24" s="63"/>
      <c r="H24" s="110"/>
      <c r="I24" s="63"/>
      <c r="J24" s="19"/>
      <c r="K24" s="148"/>
      <c r="L24" s="63"/>
      <c r="M24" s="122"/>
      <c r="N24" s="63"/>
      <c r="O24" s="63"/>
      <c r="P24" s="63"/>
      <c r="Q24" s="63"/>
      <c r="R24" s="155"/>
      <c r="S24" s="148"/>
      <c r="T24" s="63"/>
      <c r="U24" s="63"/>
      <c r="V24" s="110"/>
      <c r="W24" s="117"/>
      <c r="X24" s="63"/>
      <c r="Y24" s="122"/>
      <c r="Z24" s="186">
        <f t="shared" si="8"/>
        <v>0</v>
      </c>
      <c r="AB24" s="54"/>
    </row>
    <row r="25" spans="1:28" s="408" customFormat="1" ht="15" customHeight="1" x14ac:dyDescent="0.25">
      <c r="A25" s="400"/>
      <c r="B25" s="401" t="s">
        <v>199</v>
      </c>
      <c r="C25" s="402"/>
      <c r="D25" s="403">
        <v>27123</v>
      </c>
      <c r="E25" s="361">
        <v>41164</v>
      </c>
      <c r="F25" s="404">
        <v>0</v>
      </c>
      <c r="G25" s="401"/>
      <c r="H25" s="404">
        <v>0</v>
      </c>
      <c r="I25" s="405">
        <f t="shared" ref="I25:I28" si="11">D25+F25-H25</f>
        <v>27123</v>
      </c>
      <c r="J25" s="360">
        <v>3</v>
      </c>
      <c r="K25" s="189">
        <f t="shared" ref="K25:K31" si="12">ROUND(($O$8-E25)/365,0)</f>
        <v>9</v>
      </c>
      <c r="L25" s="405">
        <f t="shared" ref="L25:L31" si="13">J25-K25</f>
        <v>-6</v>
      </c>
      <c r="M25" s="360">
        <v>1356.0000000000036</v>
      </c>
      <c r="N25" s="360">
        <f t="shared" ref="N25:N31" si="14">ROUND(D25*5%,0)</f>
        <v>1356</v>
      </c>
      <c r="O25" s="405">
        <f t="shared" ref="O25:O31" si="15">M25-N25</f>
        <v>3.637978807091713E-12</v>
      </c>
      <c r="P25" s="406">
        <v>0</v>
      </c>
      <c r="Q25" s="405">
        <v>25767</v>
      </c>
      <c r="R25" s="402">
        <f>$N$8-$O$8</f>
        <v>365</v>
      </c>
      <c r="S25" s="189">
        <f t="shared" ref="S25:S31" si="16">P25*R25*D25/(365*100)</f>
        <v>0</v>
      </c>
      <c r="T25" s="401"/>
      <c r="U25" s="405">
        <f t="shared" ref="U25:U31" si="17">Q25+S25+T25</f>
        <v>25767</v>
      </c>
      <c r="V25" s="404">
        <v>0</v>
      </c>
      <c r="W25" s="405">
        <f t="shared" ref="W25:W31" si="18">U25-V25</f>
        <v>25767</v>
      </c>
      <c r="X25" s="405">
        <f t="shared" ref="X25:X31" si="19">I25-W25</f>
        <v>1356</v>
      </c>
      <c r="Y25" s="360">
        <v>1356.0000000000036</v>
      </c>
      <c r="Z25" s="407">
        <f t="shared" si="8"/>
        <v>0</v>
      </c>
      <c r="AB25" s="409"/>
    </row>
    <row r="26" spans="1:28" s="408" customFormat="1" ht="15" customHeight="1" x14ac:dyDescent="0.25">
      <c r="A26" s="400"/>
      <c r="B26" s="401" t="s">
        <v>199</v>
      </c>
      <c r="C26" s="402"/>
      <c r="D26" s="403">
        <v>23682</v>
      </c>
      <c r="E26" s="361">
        <v>41181</v>
      </c>
      <c r="F26" s="404">
        <v>0</v>
      </c>
      <c r="G26" s="401"/>
      <c r="H26" s="404">
        <v>0</v>
      </c>
      <c r="I26" s="405">
        <f t="shared" si="11"/>
        <v>23682</v>
      </c>
      <c r="J26" s="360">
        <v>3</v>
      </c>
      <c r="K26" s="189">
        <f t="shared" si="12"/>
        <v>9</v>
      </c>
      <c r="L26" s="405">
        <f t="shared" si="13"/>
        <v>-6</v>
      </c>
      <c r="M26" s="360">
        <v>1184.0000000000036</v>
      </c>
      <c r="N26" s="360">
        <f t="shared" si="14"/>
        <v>1184</v>
      </c>
      <c r="O26" s="405">
        <f t="shared" si="15"/>
        <v>3.637978807091713E-12</v>
      </c>
      <c r="P26" s="406">
        <v>0</v>
      </c>
      <c r="Q26" s="405">
        <v>22497.999999999996</v>
      </c>
      <c r="R26" s="402">
        <f>$N$8-$O$8</f>
        <v>365</v>
      </c>
      <c r="S26" s="189">
        <f t="shared" si="16"/>
        <v>0</v>
      </c>
      <c r="T26" s="401"/>
      <c r="U26" s="405">
        <f t="shared" si="17"/>
        <v>22497.999999999996</v>
      </c>
      <c r="V26" s="404">
        <v>0</v>
      </c>
      <c r="W26" s="405">
        <f t="shared" si="18"/>
        <v>22497.999999999996</v>
      </c>
      <c r="X26" s="405">
        <f t="shared" si="19"/>
        <v>1184.0000000000036</v>
      </c>
      <c r="Y26" s="360">
        <v>1184.0000000000036</v>
      </c>
      <c r="Z26" s="407">
        <f t="shared" si="8"/>
        <v>3.637978807091713E-12</v>
      </c>
      <c r="AB26" s="409"/>
    </row>
    <row r="27" spans="1:28" s="408" customFormat="1" ht="15" customHeight="1" x14ac:dyDescent="0.25">
      <c r="A27" s="400"/>
      <c r="B27" s="401" t="s">
        <v>199</v>
      </c>
      <c r="C27" s="402"/>
      <c r="D27" s="403">
        <v>23681</v>
      </c>
      <c r="E27" s="361">
        <v>41181</v>
      </c>
      <c r="F27" s="404">
        <v>0</v>
      </c>
      <c r="G27" s="401"/>
      <c r="H27" s="404">
        <v>0</v>
      </c>
      <c r="I27" s="405">
        <f t="shared" si="11"/>
        <v>23681</v>
      </c>
      <c r="J27" s="360">
        <v>3</v>
      </c>
      <c r="K27" s="189">
        <f t="shared" si="12"/>
        <v>9</v>
      </c>
      <c r="L27" s="405">
        <f t="shared" si="13"/>
        <v>-6</v>
      </c>
      <c r="M27" s="360">
        <v>1184</v>
      </c>
      <c r="N27" s="360">
        <f t="shared" si="14"/>
        <v>1184</v>
      </c>
      <c r="O27" s="405">
        <f t="shared" si="15"/>
        <v>0</v>
      </c>
      <c r="P27" s="406">
        <v>0</v>
      </c>
      <c r="Q27" s="405">
        <v>22497</v>
      </c>
      <c r="R27" s="402">
        <f>$N$8-$O$8</f>
        <v>365</v>
      </c>
      <c r="S27" s="189">
        <f t="shared" si="16"/>
        <v>0</v>
      </c>
      <c r="T27" s="401"/>
      <c r="U27" s="405">
        <f t="shared" si="17"/>
        <v>22497</v>
      </c>
      <c r="V27" s="404">
        <v>0</v>
      </c>
      <c r="W27" s="405">
        <f t="shared" si="18"/>
        <v>22497</v>
      </c>
      <c r="X27" s="405">
        <f t="shared" si="19"/>
        <v>1184</v>
      </c>
      <c r="Y27" s="360">
        <v>1184</v>
      </c>
      <c r="Z27" s="407">
        <f t="shared" si="8"/>
        <v>0</v>
      </c>
      <c r="AB27" s="409"/>
    </row>
    <row r="28" spans="1:28" s="408" customFormat="1" ht="15" customHeight="1" x14ac:dyDescent="0.25">
      <c r="A28" s="400"/>
      <c r="B28" s="401" t="s">
        <v>199</v>
      </c>
      <c r="C28" s="402"/>
      <c r="D28" s="403">
        <v>46184</v>
      </c>
      <c r="E28" s="361">
        <v>41316</v>
      </c>
      <c r="F28" s="404">
        <v>0</v>
      </c>
      <c r="G28" s="401"/>
      <c r="H28" s="404">
        <v>0</v>
      </c>
      <c r="I28" s="405">
        <f t="shared" si="11"/>
        <v>46184</v>
      </c>
      <c r="J28" s="360">
        <v>3</v>
      </c>
      <c r="K28" s="189">
        <f t="shared" si="12"/>
        <v>8</v>
      </c>
      <c r="L28" s="405">
        <f t="shared" si="13"/>
        <v>-5</v>
      </c>
      <c r="M28" s="360">
        <v>2309</v>
      </c>
      <c r="N28" s="360">
        <f t="shared" si="14"/>
        <v>2309</v>
      </c>
      <c r="O28" s="405">
        <f t="shared" si="15"/>
        <v>0</v>
      </c>
      <c r="P28" s="406">
        <v>0</v>
      </c>
      <c r="Q28" s="405">
        <v>43875</v>
      </c>
      <c r="R28" s="402">
        <f>$N$8-$O$8</f>
        <v>365</v>
      </c>
      <c r="S28" s="189">
        <f t="shared" si="16"/>
        <v>0</v>
      </c>
      <c r="T28" s="401"/>
      <c r="U28" s="405">
        <f t="shared" si="17"/>
        <v>43875</v>
      </c>
      <c r="V28" s="404">
        <v>0</v>
      </c>
      <c r="W28" s="405">
        <f t="shared" si="18"/>
        <v>43875</v>
      </c>
      <c r="X28" s="405">
        <f t="shared" si="19"/>
        <v>2309</v>
      </c>
      <c r="Y28" s="360">
        <v>2309</v>
      </c>
      <c r="Z28" s="407">
        <f t="shared" si="8"/>
        <v>0</v>
      </c>
      <c r="AB28" s="409"/>
    </row>
    <row r="29" spans="1:28" ht="15" customHeight="1" x14ac:dyDescent="0.25">
      <c r="A29" s="65"/>
      <c r="B29" s="42" t="s">
        <v>200</v>
      </c>
      <c r="C29" s="210"/>
      <c r="D29" s="66">
        <v>43350</v>
      </c>
      <c r="E29" s="166">
        <v>39858</v>
      </c>
      <c r="F29" s="35">
        <v>0</v>
      </c>
      <c r="G29" s="42"/>
      <c r="H29" s="35">
        <v>0</v>
      </c>
      <c r="I29" s="32">
        <f>D29+F29-H29</f>
        <v>43350</v>
      </c>
      <c r="J29" s="19">
        <v>3</v>
      </c>
      <c r="K29" s="141">
        <f t="shared" si="12"/>
        <v>12</v>
      </c>
      <c r="L29" s="32">
        <f t="shared" si="13"/>
        <v>-9</v>
      </c>
      <c r="M29" s="19">
        <v>2168</v>
      </c>
      <c r="N29" s="19">
        <f t="shared" si="14"/>
        <v>2168</v>
      </c>
      <c r="O29" s="32">
        <f t="shared" si="15"/>
        <v>0</v>
      </c>
      <c r="P29" s="36"/>
      <c r="Q29" s="32">
        <v>41182</v>
      </c>
      <c r="R29" s="202">
        <f t="shared" ref="R29:R30" si="20">$N$8-$O$8</f>
        <v>365</v>
      </c>
      <c r="S29" s="141">
        <f t="shared" si="16"/>
        <v>0</v>
      </c>
      <c r="T29" s="118">
        <f>O29</f>
        <v>0</v>
      </c>
      <c r="U29" s="32">
        <f t="shared" si="17"/>
        <v>41182</v>
      </c>
      <c r="V29" s="35">
        <v>0</v>
      </c>
      <c r="W29" s="32">
        <f t="shared" si="18"/>
        <v>41182</v>
      </c>
      <c r="X29" s="32">
        <f t="shared" si="19"/>
        <v>2168</v>
      </c>
      <c r="Y29" s="19">
        <v>2168</v>
      </c>
      <c r="Z29" s="186">
        <f t="shared" si="8"/>
        <v>0</v>
      </c>
      <c r="AB29" s="54"/>
    </row>
    <row r="30" spans="1:28" ht="15" customHeight="1" x14ac:dyDescent="0.25">
      <c r="A30" s="65"/>
      <c r="B30" s="42" t="s">
        <v>201</v>
      </c>
      <c r="C30" s="210"/>
      <c r="D30" s="66">
        <v>11322</v>
      </c>
      <c r="E30" s="166">
        <v>39647</v>
      </c>
      <c r="F30" s="35">
        <v>0</v>
      </c>
      <c r="G30" s="42"/>
      <c r="H30" s="35">
        <v>0</v>
      </c>
      <c r="I30" s="32">
        <f>D30+F30-H30</f>
        <v>11322</v>
      </c>
      <c r="J30" s="19">
        <v>3</v>
      </c>
      <c r="K30" s="141">
        <f t="shared" si="12"/>
        <v>13</v>
      </c>
      <c r="L30" s="32">
        <f t="shared" si="13"/>
        <v>-10</v>
      </c>
      <c r="M30" s="19">
        <v>566</v>
      </c>
      <c r="N30" s="19">
        <f t="shared" si="14"/>
        <v>566</v>
      </c>
      <c r="O30" s="32">
        <f t="shared" si="15"/>
        <v>0</v>
      </c>
      <c r="P30" s="36"/>
      <c r="Q30" s="32">
        <v>10756</v>
      </c>
      <c r="R30" s="202">
        <f t="shared" si="20"/>
        <v>365</v>
      </c>
      <c r="S30" s="141">
        <f t="shared" si="16"/>
        <v>0</v>
      </c>
      <c r="T30" s="118">
        <f>O30</f>
        <v>0</v>
      </c>
      <c r="U30" s="32">
        <f t="shared" si="17"/>
        <v>10756</v>
      </c>
      <c r="V30" s="35">
        <v>0</v>
      </c>
      <c r="W30" s="32">
        <f t="shared" si="18"/>
        <v>10756</v>
      </c>
      <c r="X30" s="32">
        <f t="shared" si="19"/>
        <v>566</v>
      </c>
      <c r="Y30" s="19">
        <v>566</v>
      </c>
      <c r="Z30" s="186">
        <f t="shared" si="8"/>
        <v>0</v>
      </c>
      <c r="AB30" s="54"/>
    </row>
    <row r="31" spans="1:28" ht="15" customHeight="1" x14ac:dyDescent="0.25">
      <c r="A31" s="65"/>
      <c r="B31" s="42" t="s">
        <v>202</v>
      </c>
      <c r="C31" s="210"/>
      <c r="D31" s="66">
        <v>20178</v>
      </c>
      <c r="E31" s="166">
        <v>39540</v>
      </c>
      <c r="F31" s="35">
        <v>0</v>
      </c>
      <c r="G31" s="42"/>
      <c r="H31" s="35">
        <v>0</v>
      </c>
      <c r="I31" s="32">
        <f>D31+F31-H31</f>
        <v>20178</v>
      </c>
      <c r="J31" s="19">
        <v>3</v>
      </c>
      <c r="K31" s="141">
        <f t="shared" si="12"/>
        <v>13</v>
      </c>
      <c r="L31" s="32">
        <f t="shared" si="13"/>
        <v>-10</v>
      </c>
      <c r="M31" s="19">
        <v>1009</v>
      </c>
      <c r="N31" s="19">
        <f t="shared" si="14"/>
        <v>1009</v>
      </c>
      <c r="O31" s="32">
        <f t="shared" si="15"/>
        <v>0</v>
      </c>
      <c r="P31" s="42"/>
      <c r="Q31" s="32">
        <v>19169</v>
      </c>
      <c r="R31" s="202">
        <f>$N$8-$O$8</f>
        <v>365</v>
      </c>
      <c r="S31" s="141">
        <f t="shared" si="16"/>
        <v>0</v>
      </c>
      <c r="T31" s="118">
        <f>O31</f>
        <v>0</v>
      </c>
      <c r="U31" s="32">
        <f t="shared" si="17"/>
        <v>19169</v>
      </c>
      <c r="V31" s="35">
        <v>0</v>
      </c>
      <c r="W31" s="32">
        <f t="shared" si="18"/>
        <v>19169</v>
      </c>
      <c r="X31" s="32">
        <f t="shared" si="19"/>
        <v>1009</v>
      </c>
      <c r="Y31" s="19">
        <v>1009</v>
      </c>
      <c r="Z31" s="186">
        <f t="shared" si="8"/>
        <v>0</v>
      </c>
      <c r="AB31" s="54"/>
    </row>
    <row r="32" spans="1:28" ht="15" customHeight="1" x14ac:dyDescent="0.25">
      <c r="A32" s="65"/>
      <c r="B32" s="42"/>
      <c r="C32" s="210"/>
      <c r="D32" s="66"/>
      <c r="E32" s="166"/>
      <c r="F32" s="42"/>
      <c r="G32" s="42"/>
      <c r="H32" s="42"/>
      <c r="I32" s="42"/>
      <c r="J32" s="19"/>
      <c r="K32" s="141"/>
      <c r="L32" s="42"/>
      <c r="M32" s="122"/>
      <c r="N32" s="42"/>
      <c r="O32" s="42"/>
      <c r="P32" s="42"/>
      <c r="Q32" s="42"/>
      <c r="R32" s="144"/>
      <c r="S32" s="141"/>
      <c r="T32" s="42"/>
      <c r="U32" s="42"/>
      <c r="V32" s="35"/>
      <c r="W32" s="32"/>
      <c r="X32" s="42"/>
      <c r="Y32" s="122"/>
      <c r="Z32" s="186">
        <f t="shared" si="8"/>
        <v>0</v>
      </c>
      <c r="AB32" s="54"/>
    </row>
    <row r="33" spans="1:28" ht="15" customHeight="1" x14ac:dyDescent="0.25">
      <c r="A33" s="65"/>
      <c r="B33" s="63" t="s">
        <v>82</v>
      </c>
      <c r="C33" s="155"/>
      <c r="D33" s="109"/>
      <c r="E33" s="165"/>
      <c r="F33" s="63"/>
      <c r="G33" s="63"/>
      <c r="H33" s="63"/>
      <c r="I33" s="63"/>
      <c r="J33" s="19"/>
      <c r="K33" s="148"/>
      <c r="L33" s="63"/>
      <c r="M33" s="122"/>
      <c r="N33" s="63"/>
      <c r="O33" s="63"/>
      <c r="P33" s="63"/>
      <c r="Q33" s="63"/>
      <c r="R33" s="155"/>
      <c r="S33" s="148"/>
      <c r="T33" s="63"/>
      <c r="U33" s="63"/>
      <c r="V33" s="110"/>
      <c r="W33" s="117"/>
      <c r="X33" s="63"/>
      <c r="Y33" s="122"/>
      <c r="Z33" s="186">
        <f t="shared" si="8"/>
        <v>0</v>
      </c>
      <c r="AB33" s="54"/>
    </row>
    <row r="34" spans="1:28" ht="15" customHeight="1" x14ac:dyDescent="0.25">
      <c r="A34" s="65"/>
      <c r="B34" s="42" t="s">
        <v>203</v>
      </c>
      <c r="C34" s="210"/>
      <c r="D34" s="66">
        <v>9400</v>
      </c>
      <c r="E34" s="166">
        <v>41505</v>
      </c>
      <c r="F34" s="35">
        <v>0</v>
      </c>
      <c r="G34" s="42"/>
      <c r="H34" s="35">
        <v>0</v>
      </c>
      <c r="I34" s="32">
        <f>D34+F34-H34</f>
        <v>9400</v>
      </c>
      <c r="J34" s="19">
        <v>3</v>
      </c>
      <c r="K34" s="141">
        <f>ROUND(($O$8-E34)/365,0)</f>
        <v>8</v>
      </c>
      <c r="L34" s="32">
        <f>J34-K34</f>
        <v>-5</v>
      </c>
      <c r="M34" s="19">
        <v>470</v>
      </c>
      <c r="N34" s="19">
        <f>ROUND(D34*5%,0)</f>
        <v>470</v>
      </c>
      <c r="O34" s="32">
        <f>M34-N34</f>
        <v>0</v>
      </c>
      <c r="P34" s="36">
        <v>0</v>
      </c>
      <c r="Q34" s="32">
        <v>8930</v>
      </c>
      <c r="R34" s="202">
        <f t="shared" ref="R34:R38" si="21">$N$8-$O$8</f>
        <v>365</v>
      </c>
      <c r="S34" s="141">
        <f>P34*R34*D34/(365*100)</f>
        <v>0</v>
      </c>
      <c r="T34" s="42"/>
      <c r="U34" s="32">
        <f>Q34+S34+T34</f>
        <v>8930</v>
      </c>
      <c r="V34" s="35">
        <v>0</v>
      </c>
      <c r="W34" s="32">
        <f>U34-V34</f>
        <v>8930</v>
      </c>
      <c r="X34" s="32">
        <f>I34-W34</f>
        <v>470</v>
      </c>
      <c r="Y34" s="19">
        <v>470</v>
      </c>
      <c r="Z34" s="186">
        <f t="shared" si="8"/>
        <v>0</v>
      </c>
      <c r="AB34" s="54"/>
    </row>
    <row r="35" spans="1:28" ht="15" customHeight="1" x14ac:dyDescent="0.25">
      <c r="A35" s="65"/>
      <c r="B35" s="42" t="s">
        <v>204</v>
      </c>
      <c r="C35" s="210"/>
      <c r="D35" s="66">
        <v>36200</v>
      </c>
      <c r="E35" s="166">
        <v>41538</v>
      </c>
      <c r="F35" s="35">
        <v>0</v>
      </c>
      <c r="G35" s="42"/>
      <c r="H35" s="35">
        <v>0</v>
      </c>
      <c r="I35" s="32">
        <f>D35+F35-H35</f>
        <v>36200</v>
      </c>
      <c r="J35" s="19">
        <v>3</v>
      </c>
      <c r="K35" s="141">
        <f>ROUND(($O$8-E35)/365,0)</f>
        <v>8</v>
      </c>
      <c r="L35" s="32">
        <f>J35-K35</f>
        <v>-5</v>
      </c>
      <c r="M35" s="19">
        <v>1810</v>
      </c>
      <c r="N35" s="19">
        <f>ROUND(D35*5%,0)</f>
        <v>1810</v>
      </c>
      <c r="O35" s="32">
        <f>M35-N35</f>
        <v>0</v>
      </c>
      <c r="P35" s="36">
        <v>0</v>
      </c>
      <c r="Q35" s="32">
        <v>34390</v>
      </c>
      <c r="R35" s="202">
        <f t="shared" si="21"/>
        <v>365</v>
      </c>
      <c r="S35" s="141">
        <f>P35*R35*D35/(365*100)</f>
        <v>0</v>
      </c>
      <c r="T35" s="42"/>
      <c r="U35" s="32">
        <f>Q35+S35+T35</f>
        <v>34390</v>
      </c>
      <c r="V35" s="35">
        <v>0</v>
      </c>
      <c r="W35" s="32">
        <f>U35-V35</f>
        <v>34390</v>
      </c>
      <c r="X35" s="32">
        <f>I35-W35</f>
        <v>1810</v>
      </c>
      <c r="Y35" s="19">
        <v>1810</v>
      </c>
      <c r="Z35" s="186">
        <f t="shared" si="8"/>
        <v>0</v>
      </c>
      <c r="AB35" s="54"/>
    </row>
    <row r="36" spans="1:28" ht="15" customHeight="1" x14ac:dyDescent="0.25">
      <c r="A36" s="65"/>
      <c r="B36" s="42" t="s">
        <v>205</v>
      </c>
      <c r="C36" s="399"/>
      <c r="D36" s="66">
        <v>23150</v>
      </c>
      <c r="E36" s="166">
        <v>41601</v>
      </c>
      <c r="F36" s="35">
        <v>0</v>
      </c>
      <c r="G36" s="42"/>
      <c r="H36" s="35">
        <v>0</v>
      </c>
      <c r="I36" s="32">
        <f>D36+F36-H36</f>
        <v>23150</v>
      </c>
      <c r="J36" s="19">
        <v>3</v>
      </c>
      <c r="K36" s="141">
        <f>ROUND(($O$8-E36)/365,0)</f>
        <v>7</v>
      </c>
      <c r="L36" s="32">
        <f>J36-K36</f>
        <v>-4</v>
      </c>
      <c r="M36" s="19">
        <v>1158</v>
      </c>
      <c r="N36" s="19">
        <f>ROUND(D36*5%,0)</f>
        <v>1158</v>
      </c>
      <c r="O36" s="32">
        <f>M36-N36</f>
        <v>0</v>
      </c>
      <c r="P36" s="36">
        <v>0</v>
      </c>
      <c r="Q36" s="32">
        <v>21992</v>
      </c>
      <c r="R36" s="399">
        <f t="shared" si="21"/>
        <v>365</v>
      </c>
      <c r="S36" s="141">
        <f>P36*R36*D36/(365*100)</f>
        <v>0</v>
      </c>
      <c r="T36" s="42"/>
      <c r="U36" s="32">
        <f>Q36+S36+T36</f>
        <v>21992</v>
      </c>
      <c r="V36" s="35">
        <v>0</v>
      </c>
      <c r="W36" s="32">
        <f>U36-V36</f>
        <v>21992</v>
      </c>
      <c r="X36" s="32">
        <f>I36-W36</f>
        <v>1158</v>
      </c>
      <c r="Y36" s="19">
        <v>1158</v>
      </c>
      <c r="Z36" s="186">
        <f t="shared" si="8"/>
        <v>0</v>
      </c>
      <c r="AB36" s="54"/>
    </row>
    <row r="37" spans="1:28" ht="15" customHeight="1" x14ac:dyDescent="0.25">
      <c r="A37" s="65"/>
      <c r="B37" s="42" t="s">
        <v>205</v>
      </c>
      <c r="C37" s="399"/>
      <c r="D37" s="66">
        <v>19945</v>
      </c>
      <c r="E37" s="166">
        <v>41530</v>
      </c>
      <c r="F37" s="35">
        <v>0</v>
      </c>
      <c r="G37" s="42"/>
      <c r="H37" s="35">
        <v>0</v>
      </c>
      <c r="I37" s="32">
        <f>D37+F37-H37</f>
        <v>19945</v>
      </c>
      <c r="J37" s="19">
        <v>3</v>
      </c>
      <c r="K37" s="141">
        <f>ROUND(($O$8-E37)/365,0)</f>
        <v>8</v>
      </c>
      <c r="L37" s="32">
        <f>J37-K37</f>
        <v>-5</v>
      </c>
      <c r="M37" s="19">
        <v>997</v>
      </c>
      <c r="N37" s="19">
        <f>ROUND(D37*5%,0)</f>
        <v>997</v>
      </c>
      <c r="O37" s="32">
        <f>M37-N37</f>
        <v>0</v>
      </c>
      <c r="P37" s="36">
        <v>0</v>
      </c>
      <c r="Q37" s="32">
        <v>18948</v>
      </c>
      <c r="R37" s="399">
        <f t="shared" si="21"/>
        <v>365</v>
      </c>
      <c r="S37" s="141">
        <f>P37*R37*D37/(365*100)</f>
        <v>0</v>
      </c>
      <c r="T37" s="42"/>
      <c r="U37" s="32">
        <f>Q37+S37+T37</f>
        <v>18948</v>
      </c>
      <c r="V37" s="35">
        <v>0</v>
      </c>
      <c r="W37" s="32">
        <f>U37-V37</f>
        <v>18948</v>
      </c>
      <c r="X37" s="32">
        <f>I37-W37</f>
        <v>997</v>
      </c>
      <c r="Y37" s="19">
        <v>997</v>
      </c>
      <c r="Z37" s="186">
        <f t="shared" si="8"/>
        <v>0</v>
      </c>
      <c r="AB37" s="54"/>
    </row>
    <row r="38" spans="1:28" ht="15" customHeight="1" x14ac:dyDescent="0.25">
      <c r="A38" s="65"/>
      <c r="B38" s="42" t="s">
        <v>205</v>
      </c>
      <c r="C38" s="399"/>
      <c r="D38" s="66">
        <v>22987</v>
      </c>
      <c r="E38" s="166">
        <v>41620</v>
      </c>
      <c r="F38" s="35">
        <v>0</v>
      </c>
      <c r="G38" s="42"/>
      <c r="H38" s="35">
        <v>0</v>
      </c>
      <c r="I38" s="32">
        <f>D38+F38-H38</f>
        <v>22987</v>
      </c>
      <c r="J38" s="19">
        <v>3</v>
      </c>
      <c r="K38" s="141">
        <f>ROUND(($O$8-E38)/365,0)</f>
        <v>7</v>
      </c>
      <c r="L38" s="32">
        <f>J38-K38</f>
        <v>-4</v>
      </c>
      <c r="M38" s="19">
        <v>1149</v>
      </c>
      <c r="N38" s="19">
        <f>ROUND(D38*5%,0)</f>
        <v>1149</v>
      </c>
      <c r="O38" s="32">
        <f>M38-N38</f>
        <v>0</v>
      </c>
      <c r="P38" s="36">
        <v>0</v>
      </c>
      <c r="Q38" s="32">
        <v>21838</v>
      </c>
      <c r="R38" s="399">
        <f t="shared" si="21"/>
        <v>365</v>
      </c>
      <c r="S38" s="141">
        <f>P38*R38*D38/(365*100)</f>
        <v>0</v>
      </c>
      <c r="T38" s="42"/>
      <c r="U38" s="32">
        <f>Q38+S38+T38</f>
        <v>21838</v>
      </c>
      <c r="V38" s="35">
        <v>0</v>
      </c>
      <c r="W38" s="32">
        <f>U38-V38</f>
        <v>21838</v>
      </c>
      <c r="X38" s="32">
        <f>I38-W38</f>
        <v>1149</v>
      </c>
      <c r="Y38" s="19">
        <v>1149</v>
      </c>
      <c r="Z38" s="186">
        <f t="shared" si="8"/>
        <v>0</v>
      </c>
      <c r="AB38" s="54"/>
    </row>
    <row r="39" spans="1:28" ht="15" customHeight="1" x14ac:dyDescent="0.25">
      <c r="A39" s="65"/>
      <c r="B39" s="42"/>
      <c r="C39" s="210"/>
      <c r="D39" s="66"/>
      <c r="E39" s="166"/>
      <c r="F39" s="35"/>
      <c r="G39" s="42"/>
      <c r="H39" s="35"/>
      <c r="I39" s="32"/>
      <c r="J39" s="19"/>
      <c r="K39" s="141"/>
      <c r="L39" s="32"/>
      <c r="M39" s="19"/>
      <c r="N39" s="19"/>
      <c r="O39" s="32"/>
      <c r="P39" s="36"/>
      <c r="Q39" s="32"/>
      <c r="R39" s="144"/>
      <c r="S39" s="141"/>
      <c r="T39" s="42"/>
      <c r="U39" s="32"/>
      <c r="V39" s="35"/>
      <c r="W39" s="32"/>
      <c r="X39" s="32"/>
      <c r="Y39" s="19"/>
      <c r="Z39" s="186">
        <f t="shared" si="8"/>
        <v>0</v>
      </c>
      <c r="AB39" s="54"/>
    </row>
    <row r="40" spans="1:28" ht="15" customHeight="1" x14ac:dyDescent="0.25">
      <c r="A40" s="65"/>
      <c r="B40" s="63" t="s">
        <v>134</v>
      </c>
      <c r="C40" s="155"/>
      <c r="D40" s="66"/>
      <c r="E40" s="166"/>
      <c r="F40" s="35"/>
      <c r="G40" s="42"/>
      <c r="H40" s="35"/>
      <c r="I40" s="32"/>
      <c r="J40" s="19"/>
      <c r="K40" s="141"/>
      <c r="L40" s="32"/>
      <c r="M40" s="19"/>
      <c r="N40" s="19"/>
      <c r="O40" s="32"/>
      <c r="P40" s="36"/>
      <c r="Q40" s="32"/>
      <c r="R40" s="144"/>
      <c r="S40" s="141"/>
      <c r="T40" s="42"/>
      <c r="U40" s="32"/>
      <c r="V40" s="35"/>
      <c r="W40" s="32"/>
      <c r="X40" s="32"/>
      <c r="Y40" s="19"/>
      <c r="Z40" s="186">
        <f t="shared" si="8"/>
        <v>0</v>
      </c>
      <c r="AB40" s="54"/>
    </row>
    <row r="41" spans="1:28" ht="15" customHeight="1" x14ac:dyDescent="0.25">
      <c r="A41" s="65"/>
      <c r="B41" s="40" t="s">
        <v>206</v>
      </c>
      <c r="C41" s="80"/>
      <c r="D41" s="19">
        <v>9400</v>
      </c>
      <c r="E41" s="166">
        <v>41846</v>
      </c>
      <c r="F41" s="19">
        <v>0</v>
      </c>
      <c r="G41" s="42"/>
      <c r="H41" s="35">
        <v>0</v>
      </c>
      <c r="I41" s="32">
        <f>D41+F41-H41</f>
        <v>9400</v>
      </c>
      <c r="J41" s="19">
        <v>3</v>
      </c>
      <c r="K41" s="141">
        <f>ROUND(($O$8-E41)/365,0)</f>
        <v>7</v>
      </c>
      <c r="L41" s="32">
        <f>J41-K41</f>
        <v>-4</v>
      </c>
      <c r="M41" s="19">
        <v>470</v>
      </c>
      <c r="N41" s="19">
        <f>ROUND(D41*5%,0)</f>
        <v>470</v>
      </c>
      <c r="O41" s="32">
        <f>M41-N41</f>
        <v>0</v>
      </c>
      <c r="P41" s="36">
        <f>O41/D41/J41*100</f>
        <v>0</v>
      </c>
      <c r="Q41" s="32">
        <v>8930</v>
      </c>
      <c r="R41" s="202">
        <f>$N$8-$O$8</f>
        <v>365</v>
      </c>
      <c r="S41" s="189">
        <f>O41</f>
        <v>0</v>
      </c>
      <c r="T41" s="42"/>
      <c r="U41" s="32">
        <f>Q41+S41+T41</f>
        <v>8930</v>
      </c>
      <c r="V41" s="35">
        <v>0</v>
      </c>
      <c r="W41" s="32">
        <f>U41-V41</f>
        <v>8930</v>
      </c>
      <c r="X41" s="32">
        <f>I41-W41</f>
        <v>470</v>
      </c>
      <c r="Y41" s="19">
        <v>470</v>
      </c>
      <c r="Z41" s="186">
        <f t="shared" si="8"/>
        <v>0</v>
      </c>
      <c r="AB41" s="54"/>
    </row>
    <row r="42" spans="1:28" ht="15" customHeight="1" x14ac:dyDescent="0.25">
      <c r="A42" s="65"/>
      <c r="B42" s="40"/>
      <c r="C42" s="80"/>
      <c r="D42" s="19"/>
      <c r="E42" s="166"/>
      <c r="F42" s="19"/>
      <c r="G42" s="42"/>
      <c r="H42" s="35"/>
      <c r="I42" s="32"/>
      <c r="J42" s="19"/>
      <c r="K42" s="141"/>
      <c r="L42" s="32"/>
      <c r="M42" s="19"/>
      <c r="N42" s="19"/>
      <c r="O42" s="32"/>
      <c r="P42" s="36"/>
      <c r="Q42" s="32"/>
      <c r="R42" s="210"/>
      <c r="S42" s="189"/>
      <c r="T42" s="42"/>
      <c r="U42" s="32"/>
      <c r="V42" s="35"/>
      <c r="W42" s="32"/>
      <c r="X42" s="32"/>
      <c r="Y42" s="19"/>
      <c r="Z42" s="186"/>
      <c r="AB42" s="54"/>
    </row>
    <row r="43" spans="1:28" ht="15" customHeight="1" x14ac:dyDescent="0.25">
      <c r="A43" s="65"/>
      <c r="B43" s="63" t="s">
        <v>208</v>
      </c>
      <c r="C43" s="155"/>
      <c r="D43" s="19"/>
      <c r="E43" s="166"/>
      <c r="F43" s="19"/>
      <c r="G43" s="42"/>
      <c r="H43" s="35"/>
      <c r="I43" s="32"/>
      <c r="J43" s="19"/>
      <c r="K43" s="141"/>
      <c r="L43" s="32"/>
      <c r="M43" s="19"/>
      <c r="N43" s="19"/>
      <c r="O43" s="32"/>
      <c r="P43" s="36"/>
      <c r="Q43" s="32"/>
      <c r="R43" s="144"/>
      <c r="S43" s="141"/>
      <c r="T43" s="42"/>
      <c r="U43" s="32"/>
      <c r="V43" s="35"/>
      <c r="W43" s="32"/>
      <c r="X43" s="32"/>
      <c r="Y43" s="19"/>
      <c r="Z43" s="186">
        <f t="shared" si="8"/>
        <v>0</v>
      </c>
      <c r="AB43" s="54"/>
    </row>
    <row r="44" spans="1:28" ht="15" customHeight="1" x14ac:dyDescent="0.25">
      <c r="A44" s="65"/>
      <c r="B44" s="42" t="s">
        <v>209</v>
      </c>
      <c r="C44" s="210"/>
      <c r="D44" s="19">
        <v>29860</v>
      </c>
      <c r="E44" s="166">
        <v>42155</v>
      </c>
      <c r="F44" s="19">
        <v>0</v>
      </c>
      <c r="G44" s="42"/>
      <c r="H44" s="35"/>
      <c r="I44" s="32">
        <f>D44+F44-H44</f>
        <v>29860</v>
      </c>
      <c r="J44" s="19">
        <v>3</v>
      </c>
      <c r="K44" s="141">
        <f>ROUND(($O$8-E44)/365,0)</f>
        <v>6</v>
      </c>
      <c r="L44" s="32">
        <f>J44-K44</f>
        <v>-3</v>
      </c>
      <c r="M44" s="19">
        <v>1493.0000000000073</v>
      </c>
      <c r="N44" s="19">
        <f>ROUND(D44*5%,0)</f>
        <v>1493</v>
      </c>
      <c r="O44" s="32">
        <f>D44-N44</f>
        <v>28367</v>
      </c>
      <c r="P44" s="36">
        <f>O44/D44/J44*100</f>
        <v>31.666666666666664</v>
      </c>
      <c r="Q44" s="32">
        <v>28366.999999999993</v>
      </c>
      <c r="R44" s="202">
        <f>$N$8-$O$8</f>
        <v>365</v>
      </c>
      <c r="S44" s="189"/>
      <c r="T44" s="42"/>
      <c r="U44" s="32">
        <f>Q44+S44+T44</f>
        <v>28366.999999999993</v>
      </c>
      <c r="V44" s="35"/>
      <c r="W44" s="32">
        <f>U44-V44</f>
        <v>28366.999999999993</v>
      </c>
      <c r="X44" s="32">
        <f>I44-W44</f>
        <v>1493.0000000000073</v>
      </c>
      <c r="Y44" s="19">
        <v>1493.0000000000073</v>
      </c>
      <c r="Z44" s="201">
        <f>+X44-N44</f>
        <v>7.2759576141834259E-12</v>
      </c>
      <c r="AA44" s="158"/>
      <c r="AB44" s="54"/>
    </row>
    <row r="45" spans="1:28" ht="15" customHeight="1" x14ac:dyDescent="0.25">
      <c r="A45" s="65"/>
      <c r="B45" s="42"/>
      <c r="C45" s="210"/>
      <c r="D45" s="19"/>
      <c r="E45" s="166"/>
      <c r="F45" s="19"/>
      <c r="G45" s="42"/>
      <c r="H45" s="35"/>
      <c r="I45" s="32"/>
      <c r="J45" s="19"/>
      <c r="K45" s="141"/>
      <c r="L45" s="32"/>
      <c r="M45" s="19"/>
      <c r="N45" s="19"/>
      <c r="O45" s="32"/>
      <c r="P45" s="36"/>
      <c r="Q45" s="32"/>
      <c r="R45" s="210"/>
      <c r="S45" s="189"/>
      <c r="T45" s="42"/>
      <c r="U45" s="32"/>
      <c r="V45" s="35"/>
      <c r="W45" s="32"/>
      <c r="X45" s="32"/>
      <c r="Y45" s="19"/>
      <c r="Z45" s="201"/>
      <c r="AA45" s="158"/>
      <c r="AB45" s="54"/>
    </row>
    <row r="46" spans="1:28" ht="15" customHeight="1" x14ac:dyDescent="0.25">
      <c r="A46" s="65"/>
      <c r="B46" s="63" t="s">
        <v>362</v>
      </c>
      <c r="C46" s="155"/>
      <c r="D46" s="19"/>
      <c r="E46" s="166"/>
      <c r="F46" s="19"/>
      <c r="G46" s="42"/>
      <c r="H46" s="35"/>
      <c r="I46" s="32"/>
      <c r="J46" s="19"/>
      <c r="K46" s="141"/>
      <c r="L46" s="32"/>
      <c r="M46" s="19"/>
      <c r="N46" s="19"/>
      <c r="O46" s="32"/>
      <c r="P46" s="36"/>
      <c r="Q46" s="32"/>
      <c r="R46" s="144"/>
      <c r="S46" s="141"/>
      <c r="T46" s="42"/>
      <c r="U46" s="32"/>
      <c r="V46" s="35"/>
      <c r="W46" s="32"/>
      <c r="X46" s="32"/>
      <c r="Y46" s="19"/>
      <c r="Z46" s="186">
        <f t="shared" si="8"/>
        <v>0</v>
      </c>
      <c r="AB46" s="54"/>
    </row>
    <row r="47" spans="1:28" ht="15" customHeight="1" x14ac:dyDescent="0.3">
      <c r="A47" s="65"/>
      <c r="B47" s="137" t="s">
        <v>363</v>
      </c>
      <c r="C47" s="213"/>
      <c r="D47" s="66">
        <v>16312</v>
      </c>
      <c r="E47" s="166">
        <v>42746</v>
      </c>
      <c r="F47" s="123"/>
      <c r="G47" s="42"/>
      <c r="H47" s="35"/>
      <c r="I47" s="32">
        <f>D47+F47-H47</f>
        <v>16312</v>
      </c>
      <c r="J47" s="19">
        <v>3</v>
      </c>
      <c r="K47" s="141">
        <f>(N8-E47)/365</f>
        <v>5.2191780821917808</v>
      </c>
      <c r="L47" s="32">
        <f>J47-K47</f>
        <v>-2.2191780821917808</v>
      </c>
      <c r="M47" s="19">
        <v>801.84328767123225</v>
      </c>
      <c r="N47" s="19">
        <f>ROUND(D47*5%,0)</f>
        <v>816</v>
      </c>
      <c r="O47" s="32">
        <f>D47-N47</f>
        <v>15496</v>
      </c>
      <c r="P47" s="36">
        <f>O47/D47/J47*100</f>
        <v>31.66584927251921</v>
      </c>
      <c r="Q47" s="32">
        <v>15510.156712328768</v>
      </c>
      <c r="R47" s="202">
        <f>$N$8-$O$8</f>
        <v>365</v>
      </c>
      <c r="S47" s="189"/>
      <c r="T47" s="42"/>
      <c r="U47" s="32">
        <f>Q47+S47+T47</f>
        <v>15510.156712328768</v>
      </c>
      <c r="V47" s="35"/>
      <c r="W47" s="32">
        <f>U47-V47</f>
        <v>15510.156712328768</v>
      </c>
      <c r="X47" s="32">
        <f>I47-W47</f>
        <v>801.84328767123225</v>
      </c>
      <c r="Y47" s="19">
        <v>801.84328767123225</v>
      </c>
      <c r="Z47" s="186">
        <f t="shared" si="8"/>
        <v>-14.156712328767753</v>
      </c>
      <c r="AB47" s="54"/>
    </row>
    <row r="48" spans="1:28" ht="15" customHeight="1" x14ac:dyDescent="0.3">
      <c r="A48" s="65"/>
      <c r="B48" s="137"/>
      <c r="C48" s="213"/>
      <c r="D48" s="66"/>
      <c r="E48" s="166"/>
      <c r="F48" s="123"/>
      <c r="G48" s="42"/>
      <c r="H48" s="35"/>
      <c r="I48" s="32"/>
      <c r="J48" s="19"/>
      <c r="K48" s="141"/>
      <c r="L48" s="32"/>
      <c r="M48" s="19"/>
      <c r="N48" s="19"/>
      <c r="O48" s="32"/>
      <c r="P48" s="36"/>
      <c r="Q48" s="32"/>
      <c r="R48" s="144"/>
      <c r="S48" s="189"/>
      <c r="T48" s="42"/>
      <c r="U48" s="32"/>
      <c r="V48" s="35"/>
      <c r="W48" s="32"/>
      <c r="X48" s="32"/>
      <c r="Y48" s="19"/>
      <c r="Z48" s="186">
        <f t="shared" si="8"/>
        <v>0</v>
      </c>
      <c r="AB48" s="54"/>
    </row>
    <row r="49" spans="1:28" ht="15" customHeight="1" x14ac:dyDescent="0.25">
      <c r="A49" s="65"/>
      <c r="B49" s="63" t="s">
        <v>364</v>
      </c>
      <c r="C49" s="155"/>
      <c r="D49" s="66"/>
      <c r="E49" s="166"/>
      <c r="F49" s="123"/>
      <c r="G49" s="42"/>
      <c r="H49" s="35"/>
      <c r="I49" s="32"/>
      <c r="J49" s="19"/>
      <c r="K49" s="141"/>
      <c r="L49" s="32"/>
      <c r="M49" s="19"/>
      <c r="N49" s="19"/>
      <c r="O49" s="32"/>
      <c r="P49" s="36"/>
      <c r="Q49" s="32"/>
      <c r="R49" s="144"/>
      <c r="S49" s="189"/>
      <c r="T49" s="42"/>
      <c r="U49" s="32"/>
      <c r="V49" s="35"/>
      <c r="W49" s="32"/>
      <c r="X49" s="32"/>
      <c r="Y49" s="19"/>
      <c r="Z49" s="186">
        <f t="shared" si="8"/>
        <v>0</v>
      </c>
      <c r="AB49" s="54"/>
    </row>
    <row r="50" spans="1:28" ht="15" customHeight="1" x14ac:dyDescent="0.3">
      <c r="A50" s="65"/>
      <c r="B50" s="137" t="s">
        <v>366</v>
      </c>
      <c r="C50" s="213"/>
      <c r="D50" s="66">
        <v>38990</v>
      </c>
      <c r="E50" s="166">
        <v>42947</v>
      </c>
      <c r="F50" s="123"/>
      <c r="G50" s="42"/>
      <c r="H50" s="35"/>
      <c r="I50" s="32">
        <f t="shared" ref="I50:I51" si="22">D50+F50-H50</f>
        <v>38990</v>
      </c>
      <c r="J50" s="19">
        <v>3</v>
      </c>
      <c r="K50" s="141">
        <f>ROUND(($O$8-E50)/365,0)</f>
        <v>4</v>
      </c>
      <c r="L50" s="32">
        <f t="shared" ref="L50:L51" si="23">J50-K50</f>
        <v>-1</v>
      </c>
      <c r="M50" s="19">
        <v>1950.0045662100019</v>
      </c>
      <c r="N50" s="19">
        <f>ROUND(I50*5%,0)</f>
        <v>1950</v>
      </c>
      <c r="O50" s="32">
        <f>I50-N50</f>
        <v>37040</v>
      </c>
      <c r="P50" s="36">
        <f>O50/I50/J50*100</f>
        <v>31.666239206634177</v>
      </c>
      <c r="Q50" s="32">
        <v>37039.995433789998</v>
      </c>
      <c r="R50" s="202">
        <f>$N$8-$O$8</f>
        <v>365</v>
      </c>
      <c r="S50" s="141"/>
      <c r="T50" s="42"/>
      <c r="U50" s="32">
        <f t="shared" ref="U50:U51" si="24">Q50+S50+T50</f>
        <v>37039.995433789998</v>
      </c>
      <c r="V50" s="35"/>
      <c r="W50" s="32">
        <f>U50-V50</f>
        <v>37039.995433789998</v>
      </c>
      <c r="X50" s="32">
        <f t="shared" ref="X50:X51" si="25">I50-W50</f>
        <v>1950.0045662100019</v>
      </c>
      <c r="Y50" s="19">
        <v>1950.0045662100019</v>
      </c>
      <c r="Z50" s="186">
        <f t="shared" si="8"/>
        <v>4.5662100019399077E-3</v>
      </c>
      <c r="AA50" s="52"/>
      <c r="AB50" s="54"/>
    </row>
    <row r="51" spans="1:28" ht="15" customHeight="1" x14ac:dyDescent="0.3">
      <c r="A51" s="65"/>
      <c r="B51" s="137" t="s">
        <v>367</v>
      </c>
      <c r="C51" s="213"/>
      <c r="D51" s="66">
        <v>16600</v>
      </c>
      <c r="E51" s="166">
        <v>42978</v>
      </c>
      <c r="F51" s="123"/>
      <c r="G51" s="42"/>
      <c r="H51" s="35"/>
      <c r="I51" s="32">
        <f t="shared" si="22"/>
        <v>16600</v>
      </c>
      <c r="J51" s="19">
        <v>3</v>
      </c>
      <c r="K51" s="141">
        <f>ROUND(($O$8-E51)/365,0)</f>
        <v>4</v>
      </c>
      <c r="L51" s="32">
        <f t="shared" si="23"/>
        <v>-1</v>
      </c>
      <c r="M51" s="19">
        <v>829.99762557080066</v>
      </c>
      <c r="N51" s="19">
        <f>ROUND(I51*5%,0)</f>
        <v>830</v>
      </c>
      <c r="O51" s="32">
        <f>I51-N51</f>
        <v>15770</v>
      </c>
      <c r="P51" s="36">
        <f>O51/I51/J51*100</f>
        <v>31.666666666666664</v>
      </c>
      <c r="Q51" s="32">
        <v>15770.002374429199</v>
      </c>
      <c r="R51" s="202">
        <f>$N$8-$O$8</f>
        <v>365</v>
      </c>
      <c r="S51" s="141"/>
      <c r="T51" s="42"/>
      <c r="U51" s="32">
        <f t="shared" si="24"/>
        <v>15770.002374429199</v>
      </c>
      <c r="V51" s="35"/>
      <c r="W51" s="32">
        <f>U51-V51</f>
        <v>15770.002374429199</v>
      </c>
      <c r="X51" s="32">
        <f t="shared" si="25"/>
        <v>829.99762557080066</v>
      </c>
      <c r="Y51" s="19">
        <v>829.99762557080066</v>
      </c>
      <c r="Z51" s="186">
        <f t="shared" si="8"/>
        <v>-2.3744291993352817E-3</v>
      </c>
      <c r="AA51" s="52"/>
      <c r="AB51" s="54"/>
    </row>
    <row r="52" spans="1:28" ht="15" customHeight="1" x14ac:dyDescent="0.3">
      <c r="A52" s="65"/>
      <c r="B52" s="137"/>
      <c r="C52" s="213"/>
      <c r="D52" s="66"/>
      <c r="E52" s="166"/>
      <c r="F52" s="123"/>
      <c r="G52" s="42"/>
      <c r="H52" s="35"/>
      <c r="I52" s="32"/>
      <c r="J52" s="19"/>
      <c r="K52" s="141"/>
      <c r="L52" s="32"/>
      <c r="M52" s="19"/>
      <c r="N52" s="19"/>
      <c r="O52" s="32"/>
      <c r="P52" s="36"/>
      <c r="Q52" s="32"/>
      <c r="R52" s="206"/>
      <c r="S52" s="189"/>
      <c r="T52" s="42"/>
      <c r="U52" s="32"/>
      <c r="V52" s="35"/>
      <c r="W52" s="32"/>
      <c r="X52" s="32"/>
      <c r="Y52" s="19"/>
      <c r="Z52" s="186">
        <f t="shared" si="8"/>
        <v>0</v>
      </c>
      <c r="AB52" s="54"/>
    </row>
    <row r="53" spans="1:28" ht="15" customHeight="1" x14ac:dyDescent="0.25">
      <c r="A53" s="65"/>
      <c r="B53" s="63" t="s">
        <v>391</v>
      </c>
      <c r="C53" s="155"/>
      <c r="D53" s="66"/>
      <c r="E53" s="166"/>
      <c r="F53" s="123"/>
      <c r="G53" s="42"/>
      <c r="H53" s="35"/>
      <c r="I53" s="32"/>
      <c r="J53" s="19"/>
      <c r="K53" s="141"/>
      <c r="L53" s="32"/>
      <c r="M53" s="19"/>
      <c r="N53" s="19"/>
      <c r="O53" s="32"/>
      <c r="P53" s="36"/>
      <c r="Q53" s="32"/>
      <c r="R53" s="206"/>
      <c r="S53" s="189"/>
      <c r="T53" s="42"/>
      <c r="U53" s="32"/>
      <c r="V53" s="35"/>
      <c r="W53" s="32"/>
      <c r="X53" s="32"/>
      <c r="Y53" s="19"/>
      <c r="Z53" s="186">
        <f t="shared" si="8"/>
        <v>0</v>
      </c>
      <c r="AB53" s="54"/>
    </row>
    <row r="54" spans="1:28" ht="15" customHeight="1" x14ac:dyDescent="0.25">
      <c r="A54" s="65"/>
      <c r="B54" s="207" t="s">
        <v>396</v>
      </c>
      <c r="C54" s="214"/>
      <c r="D54" s="66">
        <v>15677.96</v>
      </c>
      <c r="E54" s="166">
        <v>44162</v>
      </c>
      <c r="F54" s="123"/>
      <c r="G54" s="42"/>
      <c r="H54" s="35"/>
      <c r="I54" s="32">
        <f t="shared" ref="I54" si="26">D54+F54-H54</f>
        <v>15677.96</v>
      </c>
      <c r="J54" s="19">
        <v>3</v>
      </c>
      <c r="K54" s="141">
        <f>ROUND(($O$8-E54)/365,0)</f>
        <v>0</v>
      </c>
      <c r="L54" s="32">
        <f t="shared" ref="L54" si="27">J54-K54</f>
        <v>3</v>
      </c>
      <c r="M54" s="19">
        <v>13991.3380456621</v>
      </c>
      <c r="N54" s="19">
        <f>ROUND(I54*5%,0)</f>
        <v>784</v>
      </c>
      <c r="O54" s="32">
        <f>I54-N54</f>
        <v>14893.96</v>
      </c>
      <c r="P54" s="36">
        <f>O54/I54/J54*100</f>
        <v>31.666449801717398</v>
      </c>
      <c r="Q54" s="32">
        <f>1686.6219543379</f>
        <v>1686.6219543379</v>
      </c>
      <c r="R54" s="363">
        <f>$N$8-$O$8</f>
        <v>365</v>
      </c>
      <c r="S54" s="141">
        <f>I54*P54%*R54/365</f>
        <v>4964.6533333333327</v>
      </c>
      <c r="T54" s="42"/>
      <c r="U54" s="32">
        <f t="shared" ref="U54" si="28">Q54+S54+T54</f>
        <v>6651.2752876712329</v>
      </c>
      <c r="V54" s="35"/>
      <c r="W54" s="32">
        <f>U54-V54</f>
        <v>6651.2752876712329</v>
      </c>
      <c r="X54" s="32">
        <f t="shared" ref="X54" si="29">I54-W54</f>
        <v>9026.6847123287662</v>
      </c>
      <c r="Y54" s="19">
        <v>13991.3380456621</v>
      </c>
      <c r="Z54" s="186">
        <f t="shared" si="8"/>
        <v>8242.6847123287662</v>
      </c>
      <c r="AB54" s="54"/>
    </row>
    <row r="55" spans="1:28" ht="15" customHeight="1" x14ac:dyDescent="0.25">
      <c r="A55" s="65"/>
      <c r="B55" s="207" t="s">
        <v>395</v>
      </c>
      <c r="C55" s="214"/>
      <c r="D55" s="66">
        <v>13597.46</v>
      </c>
      <c r="E55" s="166">
        <v>44162</v>
      </c>
      <c r="F55" s="123"/>
      <c r="G55" s="42"/>
      <c r="H55" s="35"/>
      <c r="I55" s="32">
        <f t="shared" ref="I55" si="30">D55+F55-H55</f>
        <v>13597.46</v>
      </c>
      <c r="J55" s="19">
        <v>3</v>
      </c>
      <c r="K55" s="141">
        <f>ROUND(($O$8-E55)/365,0)</f>
        <v>0</v>
      </c>
      <c r="L55" s="32">
        <f t="shared" ref="L55" si="31">J55-K55</f>
        <v>3</v>
      </c>
      <c r="M55" s="19">
        <v>12134.660876712329</v>
      </c>
      <c r="N55" s="19">
        <f>ROUND(I55*5%,0)</f>
        <v>680</v>
      </c>
      <c r="O55" s="32">
        <f>I55-N55</f>
        <v>12917.46</v>
      </c>
      <c r="P55" s="36">
        <f>O55/I55/J55*100</f>
        <v>31.666355334010909</v>
      </c>
      <c r="Q55" s="32">
        <f>1462.79912328767</f>
        <v>1462.79912328767</v>
      </c>
      <c r="R55" s="363">
        <f>$N$8-$O$8</f>
        <v>365</v>
      </c>
      <c r="S55" s="141">
        <f>I55*P55%*R55/365</f>
        <v>4305.82</v>
      </c>
      <c r="T55" s="42"/>
      <c r="U55" s="32">
        <f t="shared" ref="U55" si="32">Q55+S55+T55</f>
        <v>5768.6191232876699</v>
      </c>
      <c r="V55" s="35"/>
      <c r="W55" s="32">
        <f>U55-V55</f>
        <v>5768.6191232876699</v>
      </c>
      <c r="X55" s="32">
        <f t="shared" ref="X55:X61" si="33">I55-W55</f>
        <v>7828.8408767123292</v>
      </c>
      <c r="Y55" s="19">
        <v>12134.660876712329</v>
      </c>
      <c r="Z55" s="186">
        <f t="shared" si="8"/>
        <v>7148.8408767123292</v>
      </c>
      <c r="AB55" s="54"/>
    </row>
    <row r="56" spans="1:28" ht="15" customHeight="1" x14ac:dyDescent="0.25">
      <c r="A56" s="65"/>
      <c r="B56" s="426" t="s">
        <v>505</v>
      </c>
      <c r="C56" s="82"/>
      <c r="D56" s="66"/>
      <c r="E56" s="165"/>
      <c r="F56" s="42"/>
      <c r="G56" s="42"/>
      <c r="H56" s="42"/>
      <c r="I56" s="42"/>
      <c r="J56" s="19"/>
      <c r="K56" s="141"/>
      <c r="L56" s="42"/>
      <c r="M56" s="122"/>
      <c r="N56" s="42"/>
      <c r="O56" s="42"/>
      <c r="P56" s="42"/>
      <c r="Q56" s="42"/>
      <c r="R56" s="425"/>
      <c r="S56" s="141"/>
      <c r="T56" s="42"/>
      <c r="U56" s="42"/>
      <c r="V56" s="35"/>
      <c r="W56" s="32"/>
      <c r="X56" s="42"/>
      <c r="Y56" s="42"/>
      <c r="Z56" s="186">
        <f t="shared" si="8"/>
        <v>0</v>
      </c>
      <c r="AB56" s="54"/>
    </row>
    <row r="57" spans="1:28" ht="79.2" x14ac:dyDescent="0.3">
      <c r="A57" s="65"/>
      <c r="B57" s="427" t="s">
        <v>519</v>
      </c>
      <c r="C57" s="429" t="s">
        <v>516</v>
      </c>
      <c r="D57" s="66"/>
      <c r="E57" s="428">
        <v>44411</v>
      </c>
      <c r="F57" s="42">
        <v>26450</v>
      </c>
      <c r="G57" s="42"/>
      <c r="H57" s="42"/>
      <c r="I57" s="32">
        <f>D57+F57-H57</f>
        <v>26450</v>
      </c>
      <c r="J57" s="430">
        <v>3</v>
      </c>
      <c r="K57" s="436">
        <v>0</v>
      </c>
      <c r="L57" s="431">
        <f t="shared" ref="L57" si="34">J57-K57</f>
        <v>3</v>
      </c>
      <c r="M57" s="432">
        <v>0</v>
      </c>
      <c r="N57" s="432">
        <f t="shared" ref="N57" si="35">ROUND(I57*5%,0)</f>
        <v>1323</v>
      </c>
      <c r="O57" s="432">
        <f t="shared" ref="O57" si="36">I57-N57</f>
        <v>25127</v>
      </c>
      <c r="P57" s="433">
        <f t="shared" ref="P57" si="37">O57/L57/I57*100</f>
        <v>31.666036546943914</v>
      </c>
      <c r="Q57" s="434">
        <v>0</v>
      </c>
      <c r="R57" s="425">
        <f>$N$8-E57</f>
        <v>240</v>
      </c>
      <c r="S57" s="432">
        <f>ROUND(I57*P57*R57/(365*100),0)</f>
        <v>5507</v>
      </c>
      <c r="T57" s="432"/>
      <c r="U57" s="432">
        <f>Q57+S57+T57</f>
        <v>5507</v>
      </c>
      <c r="V57" s="432"/>
      <c r="W57" s="432">
        <v>0</v>
      </c>
      <c r="X57" s="32">
        <f t="shared" si="33"/>
        <v>26450</v>
      </c>
      <c r="Y57" s="435"/>
      <c r="Z57" s="186">
        <f t="shared" si="8"/>
        <v>25127</v>
      </c>
      <c r="AB57" s="54"/>
    </row>
    <row r="58" spans="1:28" ht="79.2" x14ac:dyDescent="0.3">
      <c r="A58" s="65"/>
      <c r="B58" s="427" t="s">
        <v>518</v>
      </c>
      <c r="C58" s="429" t="s">
        <v>516</v>
      </c>
      <c r="D58" s="66"/>
      <c r="E58" s="428">
        <v>44418</v>
      </c>
      <c r="F58" s="42">
        <v>56000</v>
      </c>
      <c r="G58" s="42"/>
      <c r="H58" s="42"/>
      <c r="I58" s="32">
        <f t="shared" ref="I58:I60" si="38">D58+F58-H58</f>
        <v>56000</v>
      </c>
      <c r="J58" s="430">
        <v>3</v>
      </c>
      <c r="K58" s="436">
        <v>0</v>
      </c>
      <c r="L58" s="431">
        <f t="shared" ref="L58:L59" si="39">J58-K58</f>
        <v>3</v>
      </c>
      <c r="M58" s="432">
        <v>0</v>
      </c>
      <c r="N58" s="432">
        <f t="shared" ref="N58:N60" si="40">ROUND(I58*5%,0)</f>
        <v>2800</v>
      </c>
      <c r="O58" s="432">
        <f t="shared" ref="O58:O60" si="41">I58-N58</f>
        <v>53200</v>
      </c>
      <c r="P58" s="433">
        <f t="shared" ref="P58:P59" si="42">O58/L58/I58*100</f>
        <v>31.666666666666664</v>
      </c>
      <c r="Q58" s="434">
        <v>0</v>
      </c>
      <c r="R58" s="437">
        <f t="shared" ref="R58:R59" si="43">$N$8-E58</f>
        <v>233</v>
      </c>
      <c r="S58" s="432">
        <f t="shared" ref="S58:S59" si="44">ROUND(I58*P58*R58/(365*100),0)</f>
        <v>11320</v>
      </c>
      <c r="T58" s="432"/>
      <c r="U58" s="432">
        <f t="shared" ref="U58:U59" si="45">Q58+S58+T58</f>
        <v>11320</v>
      </c>
      <c r="V58" s="432"/>
      <c r="W58" s="432">
        <v>0</v>
      </c>
      <c r="X58" s="32">
        <f t="shared" si="33"/>
        <v>56000</v>
      </c>
      <c r="Y58" s="435"/>
      <c r="Z58" s="186">
        <f t="shared" si="8"/>
        <v>53200</v>
      </c>
      <c r="AB58" s="54"/>
    </row>
    <row r="59" spans="1:28" ht="79.2" x14ac:dyDescent="0.3">
      <c r="A59" s="65"/>
      <c r="B59" s="427" t="s">
        <v>522</v>
      </c>
      <c r="C59" s="429" t="s">
        <v>516</v>
      </c>
      <c r="D59" s="66"/>
      <c r="E59" s="428">
        <v>44425</v>
      </c>
      <c r="F59" s="42">
        <v>30000</v>
      </c>
      <c r="G59" s="42"/>
      <c r="H59" s="42"/>
      <c r="I59" s="32">
        <f t="shared" si="38"/>
        <v>30000</v>
      </c>
      <c r="J59" s="430">
        <v>3</v>
      </c>
      <c r="K59" s="436">
        <v>0</v>
      </c>
      <c r="L59" s="431">
        <f t="shared" si="39"/>
        <v>3</v>
      </c>
      <c r="M59" s="432">
        <v>0</v>
      </c>
      <c r="N59" s="432">
        <f t="shared" si="40"/>
        <v>1500</v>
      </c>
      <c r="O59" s="432">
        <f t="shared" si="41"/>
        <v>28500</v>
      </c>
      <c r="P59" s="433">
        <f t="shared" si="42"/>
        <v>31.666666666666664</v>
      </c>
      <c r="Q59" s="434">
        <v>0</v>
      </c>
      <c r="R59" s="437">
        <f t="shared" si="43"/>
        <v>226</v>
      </c>
      <c r="S59" s="432">
        <f t="shared" si="44"/>
        <v>5882</v>
      </c>
      <c r="T59" s="432"/>
      <c r="U59" s="432">
        <f t="shared" si="45"/>
        <v>5882</v>
      </c>
      <c r="V59" s="432"/>
      <c r="W59" s="432">
        <v>0</v>
      </c>
      <c r="X59" s="32">
        <f t="shared" si="33"/>
        <v>30000</v>
      </c>
      <c r="Y59" s="435"/>
      <c r="Z59" s="186">
        <f t="shared" si="8"/>
        <v>28500</v>
      </c>
      <c r="AB59" s="54"/>
    </row>
    <row r="60" spans="1:28" ht="39.6" x14ac:dyDescent="0.3">
      <c r="A60" s="65"/>
      <c r="B60" s="427" t="s">
        <v>520</v>
      </c>
      <c r="C60" s="429" t="s">
        <v>521</v>
      </c>
      <c r="D60" s="66"/>
      <c r="E60" s="428">
        <v>44441</v>
      </c>
      <c r="F60" s="42">
        <v>10400</v>
      </c>
      <c r="G60" s="42"/>
      <c r="H60" s="42"/>
      <c r="I60" s="32">
        <f t="shared" si="38"/>
        <v>10400</v>
      </c>
      <c r="J60" s="430">
        <v>3</v>
      </c>
      <c r="K60" s="436">
        <v>0</v>
      </c>
      <c r="L60" s="431">
        <f t="shared" ref="L60" si="46">J60-K60</f>
        <v>3</v>
      </c>
      <c r="M60" s="432">
        <v>0</v>
      </c>
      <c r="N60" s="432">
        <f t="shared" si="40"/>
        <v>520</v>
      </c>
      <c r="O60" s="432">
        <f t="shared" si="41"/>
        <v>9880</v>
      </c>
      <c r="P60" s="433">
        <f t="shared" ref="P60" si="47">O60/L60/I60*100</f>
        <v>31.666666666666671</v>
      </c>
      <c r="Q60" s="434">
        <v>0</v>
      </c>
      <c r="R60" s="437">
        <f t="shared" ref="R60" si="48">$N$8-E60</f>
        <v>210</v>
      </c>
      <c r="S60" s="432">
        <f t="shared" ref="S60" si="49">ROUND(I60*P60*R60/(365*100),0)</f>
        <v>1895</v>
      </c>
      <c r="T60" s="432"/>
      <c r="U60" s="432">
        <f t="shared" ref="U60" si="50">Q60+S60+T60</f>
        <v>1895</v>
      </c>
      <c r="V60" s="432"/>
      <c r="W60" s="432">
        <v>0</v>
      </c>
      <c r="X60" s="32">
        <f t="shared" si="33"/>
        <v>10400</v>
      </c>
      <c r="Y60" s="435"/>
      <c r="Z60" s="186">
        <f t="shared" si="8"/>
        <v>9880</v>
      </c>
      <c r="AB60" s="54"/>
    </row>
    <row r="61" spans="1:28" ht="13.8" x14ac:dyDescent="0.3">
      <c r="A61" s="65"/>
      <c r="B61" s="427"/>
      <c r="C61" s="429"/>
      <c r="D61" s="66"/>
      <c r="E61" s="428"/>
      <c r="F61" s="42"/>
      <c r="G61" s="42"/>
      <c r="H61" s="42"/>
      <c r="I61" s="32"/>
      <c r="J61" s="430"/>
      <c r="K61" s="436"/>
      <c r="L61" s="431"/>
      <c r="M61" s="432"/>
      <c r="N61" s="432"/>
      <c r="O61" s="432"/>
      <c r="P61" s="433"/>
      <c r="Q61" s="434"/>
      <c r="R61" s="437"/>
      <c r="S61" s="432"/>
      <c r="T61" s="432"/>
      <c r="U61" s="432"/>
      <c r="V61" s="432"/>
      <c r="W61" s="432"/>
      <c r="X61" s="32">
        <f t="shared" si="33"/>
        <v>0</v>
      </c>
      <c r="Y61" s="435"/>
      <c r="Z61" s="186">
        <f t="shared" si="8"/>
        <v>0</v>
      </c>
      <c r="AB61" s="54"/>
    </row>
    <row r="62" spans="1:28" ht="15" customHeight="1" x14ac:dyDescent="0.25">
      <c r="A62" s="65"/>
      <c r="B62" s="426"/>
      <c r="C62" s="82"/>
      <c r="D62" s="66"/>
      <c r="E62" s="165"/>
      <c r="F62" s="42"/>
      <c r="G62" s="42"/>
      <c r="H62" s="42"/>
      <c r="I62" s="42"/>
      <c r="J62" s="19"/>
      <c r="K62" s="141"/>
      <c r="L62" s="42"/>
      <c r="M62" s="122"/>
      <c r="N62" s="42"/>
      <c r="O62" s="42"/>
      <c r="P62" s="42"/>
      <c r="Q62" s="42"/>
      <c r="R62" s="425"/>
      <c r="S62" s="141"/>
      <c r="T62" s="42"/>
      <c r="U62" s="42"/>
      <c r="V62" s="35"/>
      <c r="W62" s="32"/>
      <c r="X62" s="42"/>
      <c r="Y62" s="42"/>
      <c r="Z62" s="186">
        <f t="shared" si="8"/>
        <v>0</v>
      </c>
      <c r="AB62" s="54"/>
    </row>
    <row r="63" spans="1:28" ht="15" customHeight="1" x14ac:dyDescent="0.25">
      <c r="A63" s="65"/>
      <c r="B63" s="65"/>
      <c r="C63" s="82"/>
      <c r="D63" s="66"/>
      <c r="E63" s="165"/>
      <c r="F63" s="42"/>
      <c r="G63" s="42"/>
      <c r="H63" s="42"/>
      <c r="I63" s="42"/>
      <c r="J63" s="19"/>
      <c r="K63" s="141"/>
      <c r="L63" s="42"/>
      <c r="M63" s="122"/>
      <c r="N63" s="42"/>
      <c r="O63" s="42"/>
      <c r="P63" s="42"/>
      <c r="Q63" s="42"/>
      <c r="R63" s="425"/>
      <c r="S63" s="141"/>
      <c r="T63" s="42"/>
      <c r="U63" s="42"/>
      <c r="V63" s="35"/>
      <c r="W63" s="32"/>
      <c r="X63" s="42"/>
      <c r="Y63" s="42"/>
      <c r="Z63" s="186">
        <f t="shared" si="8"/>
        <v>0</v>
      </c>
      <c r="AB63" s="54"/>
    </row>
    <row r="64" spans="1:28" ht="15" customHeight="1" x14ac:dyDescent="0.25">
      <c r="A64" s="65"/>
      <c r="B64" s="42"/>
      <c r="C64" s="210"/>
      <c r="D64" s="66"/>
      <c r="E64" s="166"/>
      <c r="F64" s="42"/>
      <c r="G64" s="42"/>
      <c r="H64" s="42"/>
      <c r="I64" s="42"/>
      <c r="J64" s="19"/>
      <c r="K64" s="141"/>
      <c r="L64" s="42"/>
      <c r="M64" s="122"/>
      <c r="N64" s="42"/>
      <c r="O64" s="42"/>
      <c r="P64" s="42"/>
      <c r="Q64" s="42"/>
      <c r="R64" s="144"/>
      <c r="S64" s="141"/>
      <c r="T64" s="42"/>
      <c r="U64" s="42"/>
      <c r="V64" s="35"/>
      <c r="W64" s="32"/>
      <c r="X64" s="42"/>
      <c r="Y64" s="42"/>
      <c r="Z64" s="186">
        <f t="shared" si="8"/>
        <v>0</v>
      </c>
      <c r="AB64" s="54"/>
    </row>
    <row r="65" spans="1:28" ht="15" customHeight="1" x14ac:dyDescent="0.25">
      <c r="A65" s="92"/>
      <c r="B65" s="16"/>
      <c r="C65" s="156"/>
      <c r="D65" s="119">
        <f>SUM(D11:D64)</f>
        <v>1010523.4199999999</v>
      </c>
      <c r="E65" s="119"/>
      <c r="F65" s="119">
        <f t="shared" ref="F65:Y65" si="51">SUM(F11:F64)</f>
        <v>122850</v>
      </c>
      <c r="G65" s="119">
        <f t="shared" si="51"/>
        <v>0</v>
      </c>
      <c r="H65" s="119">
        <f t="shared" si="51"/>
        <v>0</v>
      </c>
      <c r="I65" s="119">
        <f t="shared" si="51"/>
        <v>1133373.42</v>
      </c>
      <c r="J65" s="119">
        <f t="shared" si="51"/>
        <v>102</v>
      </c>
      <c r="K65" s="119">
        <f t="shared" si="51"/>
        <v>236.21917808219177</v>
      </c>
      <c r="L65" s="119">
        <f t="shared" si="51"/>
        <v>-134.21917808219177</v>
      </c>
      <c r="M65" s="119">
        <f t="shared" si="51"/>
        <v>75175.844401826485</v>
      </c>
      <c r="N65" s="119">
        <f t="shared" si="51"/>
        <v>56671</v>
      </c>
      <c r="O65" s="119">
        <f t="shared" si="51"/>
        <v>241191.41999999998</v>
      </c>
      <c r="P65" s="119">
        <f t="shared" si="51"/>
        <v>316.66426349515893</v>
      </c>
      <c r="Q65" s="119">
        <f t="shared" si="51"/>
        <v>935347.57559817366</v>
      </c>
      <c r="R65" s="119">
        <f t="shared" si="51"/>
        <v>11859</v>
      </c>
      <c r="S65" s="119">
        <f t="shared" si="51"/>
        <v>33874.473333333328</v>
      </c>
      <c r="T65" s="119">
        <f t="shared" si="51"/>
        <v>0</v>
      </c>
      <c r="U65" s="119">
        <f t="shared" si="51"/>
        <v>969222.04893150693</v>
      </c>
      <c r="V65" s="119">
        <f t="shared" si="51"/>
        <v>0</v>
      </c>
      <c r="W65" s="119">
        <f t="shared" si="51"/>
        <v>944618.04893150693</v>
      </c>
      <c r="X65" s="119">
        <f t="shared" si="51"/>
        <v>188755.37106849314</v>
      </c>
      <c r="Y65" s="119">
        <f t="shared" si="51"/>
        <v>75175.844401826485</v>
      </c>
      <c r="Z65" s="186">
        <f>+X65-N65</f>
        <v>132084.37106849314</v>
      </c>
      <c r="AB65" s="54"/>
    </row>
    <row r="66" spans="1:28" ht="15" customHeight="1" x14ac:dyDescent="0.25">
      <c r="A66" s="65"/>
      <c r="B66" s="63" t="s">
        <v>116</v>
      </c>
      <c r="C66" s="155"/>
      <c r="D66" s="111"/>
      <c r="E66" s="165"/>
      <c r="F66" s="65"/>
      <c r="G66" s="65"/>
      <c r="H66" s="65"/>
      <c r="I66" s="65"/>
      <c r="J66" s="19"/>
      <c r="K66" s="147"/>
      <c r="L66" s="65"/>
      <c r="M66" s="122"/>
      <c r="N66" s="65"/>
      <c r="O66" s="65"/>
      <c r="P66" s="65"/>
      <c r="Q66" s="65"/>
      <c r="R66" s="82"/>
      <c r="S66" s="147"/>
      <c r="T66" s="65"/>
      <c r="U66" s="65"/>
      <c r="V66" s="47"/>
      <c r="W66" s="44"/>
      <c r="X66" s="65"/>
      <c r="Y66" s="65"/>
      <c r="Z66" s="186">
        <f t="shared" si="8"/>
        <v>0</v>
      </c>
      <c r="AB66" s="54"/>
    </row>
    <row r="67" spans="1:28" ht="13.2" x14ac:dyDescent="0.25">
      <c r="A67" s="65"/>
      <c r="B67" s="65" t="s">
        <v>207</v>
      </c>
      <c r="C67" s="82"/>
      <c r="D67" s="66"/>
      <c r="E67" s="165"/>
      <c r="F67" s="42"/>
      <c r="G67" s="42"/>
      <c r="H67" s="42"/>
      <c r="I67" s="42"/>
      <c r="J67" s="19"/>
      <c r="K67" s="141"/>
      <c r="L67" s="42"/>
      <c r="M67" s="122"/>
      <c r="N67" s="42"/>
      <c r="O67" s="42"/>
      <c r="P67" s="42"/>
      <c r="Q67" s="42"/>
      <c r="R67" s="144"/>
      <c r="S67" s="141"/>
      <c r="T67" s="42"/>
      <c r="U67" s="42"/>
      <c r="V67" s="35"/>
      <c r="W67" s="32"/>
      <c r="X67" s="42"/>
      <c r="Y67" s="42"/>
      <c r="Z67" s="186">
        <f t="shared" si="8"/>
        <v>0</v>
      </c>
      <c r="AB67" s="54"/>
    </row>
    <row r="68" spans="1:28" ht="15" customHeight="1" x14ac:dyDescent="0.25">
      <c r="A68" s="65"/>
      <c r="B68" s="114" t="s">
        <v>385</v>
      </c>
      <c r="C68" s="18"/>
      <c r="D68" s="113">
        <v>753956</v>
      </c>
      <c r="E68" s="166">
        <v>40952</v>
      </c>
      <c r="F68" s="35">
        <v>0</v>
      </c>
      <c r="G68" s="114"/>
      <c r="H68" s="35">
        <v>0</v>
      </c>
      <c r="I68" s="32">
        <f>D68+F68-H68</f>
        <v>753956</v>
      </c>
      <c r="J68" s="364">
        <v>6</v>
      </c>
      <c r="K68" s="200">
        <f>ROUND(($O$8-E68)/365,0)</f>
        <v>9</v>
      </c>
      <c r="L68" s="32">
        <f>J68-K68</f>
        <v>-3</v>
      </c>
      <c r="M68" s="19">
        <v>37698</v>
      </c>
      <c r="N68" s="19">
        <f>ROUND(I68*5%,0)</f>
        <v>37698</v>
      </c>
      <c r="O68" s="32">
        <f>M68-N68</f>
        <v>0</v>
      </c>
      <c r="P68" s="140">
        <f>IFERROR(O68/D68/L68*100,0)</f>
        <v>0</v>
      </c>
      <c r="Q68" s="32">
        <v>716258</v>
      </c>
      <c r="R68" s="425">
        <f>$N$8-$O$8</f>
        <v>365</v>
      </c>
      <c r="S68" s="141">
        <f>P68*R68*D68/(365*100)</f>
        <v>0</v>
      </c>
      <c r="T68" s="114"/>
      <c r="U68" s="32">
        <f>Q68+S68+T68</f>
        <v>716258</v>
      </c>
      <c r="V68" s="35">
        <v>0</v>
      </c>
      <c r="W68" s="32">
        <f>U68-V68</f>
        <v>716258</v>
      </c>
      <c r="X68" s="32">
        <f>I68-W68</f>
        <v>37698</v>
      </c>
      <c r="Y68" s="32">
        <v>37698</v>
      </c>
      <c r="Z68" s="186">
        <f t="shared" si="8"/>
        <v>0</v>
      </c>
      <c r="AB68" s="54"/>
    </row>
    <row r="69" spans="1:28" ht="15" customHeight="1" x14ac:dyDescent="0.25">
      <c r="A69" s="65"/>
      <c r="B69" s="114"/>
      <c r="C69" s="18"/>
      <c r="D69" s="113"/>
      <c r="E69" s="166"/>
      <c r="F69" s="35"/>
      <c r="G69" s="114"/>
      <c r="H69" s="35"/>
      <c r="I69" s="32"/>
      <c r="J69" s="195"/>
      <c r="K69" s="200"/>
      <c r="L69" s="32"/>
      <c r="M69" s="19"/>
      <c r="N69" s="19"/>
      <c r="O69" s="32"/>
      <c r="P69" s="140"/>
      <c r="Q69" s="32"/>
      <c r="R69" s="202"/>
      <c r="S69" s="141"/>
      <c r="T69" s="114"/>
      <c r="U69" s="32"/>
      <c r="V69" s="35"/>
      <c r="W69" s="32"/>
      <c r="X69" s="32"/>
      <c r="Y69" s="32"/>
      <c r="Z69" s="186">
        <f t="shared" si="8"/>
        <v>0</v>
      </c>
      <c r="AB69" s="54"/>
    </row>
    <row r="70" spans="1:28" s="57" customFormat="1" ht="15" customHeight="1" x14ac:dyDescent="0.25">
      <c r="A70" s="92"/>
      <c r="B70" s="92"/>
      <c r="C70" s="75"/>
      <c r="D70" s="76">
        <f>SUM(D68:D69)</f>
        <v>753956</v>
      </c>
      <c r="E70" s="76">
        <f t="shared" ref="E70:Y70" si="52">SUM(E68:E69)</f>
        <v>40952</v>
      </c>
      <c r="F70" s="76">
        <f t="shared" si="52"/>
        <v>0</v>
      </c>
      <c r="G70" s="76">
        <f t="shared" si="52"/>
        <v>0</v>
      </c>
      <c r="H70" s="76">
        <f t="shared" si="52"/>
        <v>0</v>
      </c>
      <c r="I70" s="76">
        <f t="shared" si="52"/>
        <v>753956</v>
      </c>
      <c r="J70" s="76">
        <f t="shared" si="52"/>
        <v>6</v>
      </c>
      <c r="K70" s="76">
        <f t="shared" si="52"/>
        <v>9</v>
      </c>
      <c r="L70" s="76">
        <f t="shared" si="52"/>
        <v>-3</v>
      </c>
      <c r="M70" s="76">
        <f t="shared" si="52"/>
        <v>37698</v>
      </c>
      <c r="N70" s="76">
        <f t="shared" si="52"/>
        <v>37698</v>
      </c>
      <c r="O70" s="76">
        <f t="shared" si="52"/>
        <v>0</v>
      </c>
      <c r="P70" s="76">
        <f t="shared" si="52"/>
        <v>0</v>
      </c>
      <c r="Q70" s="76">
        <f t="shared" si="52"/>
        <v>716258</v>
      </c>
      <c r="R70" s="76">
        <f t="shared" si="52"/>
        <v>365</v>
      </c>
      <c r="S70" s="76">
        <f t="shared" si="52"/>
        <v>0</v>
      </c>
      <c r="T70" s="76">
        <f t="shared" si="52"/>
        <v>0</v>
      </c>
      <c r="U70" s="76">
        <f t="shared" si="52"/>
        <v>716258</v>
      </c>
      <c r="V70" s="76">
        <f t="shared" si="52"/>
        <v>0</v>
      </c>
      <c r="W70" s="76">
        <f t="shared" si="52"/>
        <v>716258</v>
      </c>
      <c r="X70" s="76">
        <f t="shared" si="52"/>
        <v>37698</v>
      </c>
      <c r="Y70" s="76">
        <f t="shared" si="52"/>
        <v>37698</v>
      </c>
      <c r="Z70" s="186">
        <f t="shared" ref="Z70:Z72" si="53">+X70-N70</f>
        <v>0</v>
      </c>
    </row>
    <row r="71" spans="1:28" ht="15" customHeight="1" x14ac:dyDescent="0.25">
      <c r="Z71" s="186">
        <f t="shared" si="53"/>
        <v>0</v>
      </c>
    </row>
    <row r="72" spans="1:28" ht="15" customHeight="1" x14ac:dyDescent="0.25">
      <c r="Z72" s="186">
        <f t="shared" si="53"/>
        <v>0</v>
      </c>
    </row>
    <row r="73" spans="1:28" ht="15" customHeight="1" x14ac:dyDescent="0.25">
      <c r="A73" s="120"/>
      <c r="B73" s="215" t="s">
        <v>488</v>
      </c>
      <c r="C73" s="215"/>
      <c r="D73" s="121">
        <f>D65+D70</f>
        <v>1764479.42</v>
      </c>
      <c r="E73" s="121">
        <f>E65+E70</f>
        <v>40952</v>
      </c>
      <c r="F73" s="121">
        <f>F65+F70</f>
        <v>122850</v>
      </c>
      <c r="G73" s="120"/>
      <c r="H73" s="121">
        <f>H65+H70</f>
        <v>0</v>
      </c>
      <c r="I73" s="121">
        <f>I65+I70</f>
        <v>1887329.42</v>
      </c>
      <c r="J73" s="120"/>
      <c r="K73" s="151"/>
      <c r="L73" s="120"/>
      <c r="M73" s="121">
        <v>112925.84440182649</v>
      </c>
      <c r="N73" s="121">
        <f>N65+N70</f>
        <v>94369</v>
      </c>
      <c r="O73" s="121">
        <f>O65+O70</f>
        <v>241191.41999999998</v>
      </c>
      <c r="P73" s="120"/>
      <c r="Q73" s="121">
        <f t="shared" ref="Q73:Y73" si="54">Q65+Q70</f>
        <v>1651605.5755981738</v>
      </c>
      <c r="R73" s="157">
        <f t="shared" si="54"/>
        <v>12224</v>
      </c>
      <c r="S73" s="121">
        <f t="shared" si="54"/>
        <v>33874.473333333328</v>
      </c>
      <c r="T73" s="121">
        <f t="shared" si="54"/>
        <v>0</v>
      </c>
      <c r="U73" s="121">
        <f t="shared" si="54"/>
        <v>1685480.0489315069</v>
      </c>
      <c r="V73" s="121">
        <f t="shared" si="54"/>
        <v>0</v>
      </c>
      <c r="W73" s="121">
        <f t="shared" si="54"/>
        <v>1660876.0489315069</v>
      </c>
      <c r="X73" s="121">
        <f t="shared" si="54"/>
        <v>226453.37106849314</v>
      </c>
      <c r="Y73" s="121">
        <f t="shared" si="54"/>
        <v>112873.84440182649</v>
      </c>
      <c r="Z73" s="186"/>
    </row>
    <row r="74" spans="1:28" ht="15" customHeight="1" x14ac:dyDescent="0.25">
      <c r="B74" s="219"/>
      <c r="C74" s="219"/>
      <c r="D74" s="216"/>
      <c r="E74" s="219"/>
      <c r="F74" s="216"/>
      <c r="G74" s="57"/>
      <c r="H74" s="216"/>
      <c r="I74" s="216"/>
      <c r="J74" s="57"/>
      <c r="K74" s="152"/>
      <c r="L74" s="57"/>
      <c r="M74" s="216"/>
      <c r="N74" s="216"/>
      <c r="O74" s="216"/>
      <c r="P74" s="57"/>
      <c r="Q74" s="216"/>
      <c r="R74" s="287"/>
      <c r="S74" s="152"/>
      <c r="T74" s="216"/>
      <c r="U74" s="216"/>
      <c r="V74" s="216"/>
      <c r="W74" s="216"/>
      <c r="X74" s="216"/>
      <c r="Y74" s="216"/>
      <c r="Z74" s="186"/>
    </row>
    <row r="75" spans="1:28" s="152" customFormat="1" ht="15" customHeight="1" x14ac:dyDescent="0.25">
      <c r="B75" s="152" t="s">
        <v>488</v>
      </c>
      <c r="C75" s="385"/>
      <c r="D75" s="152">
        <v>1765519.42</v>
      </c>
      <c r="E75" s="385"/>
      <c r="F75" s="152">
        <v>0</v>
      </c>
      <c r="H75" s="152">
        <v>0</v>
      </c>
      <c r="I75" s="152">
        <v>1765519.42</v>
      </c>
      <c r="M75" s="152">
        <v>112925.84440182649</v>
      </c>
      <c r="N75" s="152">
        <v>88278</v>
      </c>
      <c r="O75" s="152">
        <v>124484.41999999998</v>
      </c>
      <c r="Q75" s="152">
        <v>1652593.5755981738</v>
      </c>
      <c r="R75" s="385">
        <v>0</v>
      </c>
      <c r="S75" s="152">
        <v>4647.9359452054796</v>
      </c>
      <c r="T75" s="152">
        <v>0</v>
      </c>
      <c r="U75" s="152">
        <v>1657241.5115433792</v>
      </c>
      <c r="V75" s="152">
        <v>0</v>
      </c>
      <c r="W75" s="152">
        <v>1657241.5115433792</v>
      </c>
      <c r="X75" s="152">
        <v>108277.90845662099</v>
      </c>
      <c r="Y75" s="152">
        <v>112925.84440182649</v>
      </c>
    </row>
    <row r="76" spans="1:28" s="152" customFormat="1" ht="15" customHeight="1" x14ac:dyDescent="0.25">
      <c r="C76" s="385"/>
      <c r="D76" s="152">
        <f>+D73-D75</f>
        <v>-1040</v>
      </c>
      <c r="E76" s="152">
        <f t="shared" ref="E76:Y76" si="55">+E73-E75</f>
        <v>40952</v>
      </c>
      <c r="F76" s="152">
        <f t="shared" si="55"/>
        <v>122850</v>
      </c>
      <c r="G76" s="152">
        <f t="shared" si="55"/>
        <v>0</v>
      </c>
      <c r="H76" s="152">
        <f t="shared" si="55"/>
        <v>0</v>
      </c>
      <c r="I76" s="152">
        <f t="shared" si="55"/>
        <v>121810</v>
      </c>
      <c r="J76" s="152">
        <f t="shared" si="55"/>
        <v>0</v>
      </c>
      <c r="K76" s="152">
        <f t="shared" si="55"/>
        <v>0</v>
      </c>
      <c r="L76" s="152">
        <f t="shared" si="55"/>
        <v>0</v>
      </c>
      <c r="M76" s="152">
        <f t="shared" si="55"/>
        <v>0</v>
      </c>
      <c r="N76" s="152">
        <f t="shared" si="55"/>
        <v>6091</v>
      </c>
      <c r="O76" s="152">
        <f t="shared" si="55"/>
        <v>116707</v>
      </c>
      <c r="P76" s="152">
        <f t="shared" si="55"/>
        <v>0</v>
      </c>
      <c r="Q76" s="152">
        <f t="shared" si="55"/>
        <v>-988</v>
      </c>
      <c r="R76" s="152">
        <f t="shared" si="55"/>
        <v>12224</v>
      </c>
      <c r="S76" s="152">
        <f t="shared" si="55"/>
        <v>29226.53738812785</v>
      </c>
      <c r="T76" s="152">
        <f t="shared" si="55"/>
        <v>0</v>
      </c>
      <c r="U76" s="152">
        <f t="shared" si="55"/>
        <v>28238.537388127763</v>
      </c>
      <c r="V76" s="152">
        <f t="shared" si="55"/>
        <v>0</v>
      </c>
      <c r="W76" s="152">
        <f t="shared" si="55"/>
        <v>3634.5373881277628</v>
      </c>
      <c r="X76" s="152">
        <f t="shared" si="55"/>
        <v>118175.46261187215</v>
      </c>
      <c r="Y76" s="152">
        <f t="shared" si="55"/>
        <v>-52</v>
      </c>
    </row>
    <row r="77" spans="1:28" s="152" customFormat="1" ht="15" customHeight="1" x14ac:dyDescent="0.25">
      <c r="C77" s="385"/>
      <c r="E77" s="385"/>
      <c r="R77" s="385"/>
    </row>
    <row r="79" spans="1:28" ht="15" customHeight="1" x14ac:dyDescent="0.25">
      <c r="A79" s="65"/>
      <c r="B79" s="114" t="s">
        <v>191</v>
      </c>
      <c r="C79" s="18"/>
      <c r="D79" s="113">
        <v>1040</v>
      </c>
      <c r="E79" s="166">
        <v>40952</v>
      </c>
      <c r="F79" s="35">
        <v>0</v>
      </c>
      <c r="G79" s="114"/>
      <c r="H79" s="35">
        <v>0</v>
      </c>
      <c r="I79" s="32">
        <f>D79+F79-H79</f>
        <v>1040</v>
      </c>
      <c r="J79" s="19">
        <v>3</v>
      </c>
      <c r="K79" s="141">
        <f>ROUND(($O$8-E79)/365,0)</f>
        <v>9</v>
      </c>
      <c r="L79" s="32">
        <f>J79-K79</f>
        <v>-6</v>
      </c>
      <c r="M79" s="19">
        <v>52.000000000000114</v>
      </c>
      <c r="N79" s="19">
        <f>ROUND(D79*5%,0)</f>
        <v>52</v>
      </c>
      <c r="O79" s="32">
        <f>M79-N79</f>
        <v>1.1368683772161603E-13</v>
      </c>
      <c r="P79" s="36">
        <v>0</v>
      </c>
      <c r="Q79" s="112">
        <v>988</v>
      </c>
      <c r="R79" s="202">
        <f t="shared" si="3"/>
        <v>365</v>
      </c>
      <c r="S79" s="141">
        <f>P79*R79*D79/(365*100)</f>
        <v>0</v>
      </c>
      <c r="T79" s="114"/>
      <c r="U79" s="32">
        <f>Q79+S79+T79</f>
        <v>988</v>
      </c>
      <c r="V79" s="35">
        <v>0</v>
      </c>
      <c r="W79" s="32">
        <f>U79-V79</f>
        <v>988</v>
      </c>
      <c r="X79" s="32">
        <f>I79-W79</f>
        <v>52</v>
      </c>
      <c r="Y79" s="19">
        <v>52.000000000000114</v>
      </c>
      <c r="Z79" s="186">
        <f>+X79-N79</f>
        <v>0</v>
      </c>
      <c r="AB79" s="54"/>
    </row>
  </sheetData>
  <mergeCells count="7">
    <mergeCell ref="Q9:W9"/>
    <mergeCell ref="X9:Y9"/>
    <mergeCell ref="E10:F10"/>
    <mergeCell ref="G10:H10"/>
    <mergeCell ref="D9:I9"/>
    <mergeCell ref="J9:L9"/>
    <mergeCell ref="M9:P9"/>
  </mergeCells>
  <conditionalFormatting sqref="Z1:Z1048576">
    <cfRule type="cellIs" dxfId="3" priority="1" operator="lessThan">
      <formula>0</formula>
    </cfRule>
  </conditionalFormatting>
  <printOptions horizontalCentered="1" gridLines="1"/>
  <pageMargins left="0.25" right="0.2" top="0.75" bottom="0.5" header="0.25" footer="0.25"/>
  <pageSetup paperSize="9" scale="41" orientation="landscape" r:id="rId1"/>
  <headerFooter alignWithMargins="0">
    <oddHeader xml:space="preserve">&amp;LDeprecaition on Computer&amp;CCentury NF Castings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88"/>
  <sheetViews>
    <sheetView zoomScale="80" zoomScaleNormal="80" workbookViewId="0">
      <pane xSplit="2" ySplit="10" topLeftCell="E73" activePane="bottomRight" state="frozen"/>
      <selection pane="topRight" activeCell="C1" sqref="C1"/>
      <selection pane="bottomLeft" activeCell="A11" sqref="A11"/>
      <selection pane="bottomRight" activeCell="E78" sqref="E78"/>
    </sheetView>
  </sheetViews>
  <sheetFormatPr defaultRowHeight="15" customHeight="1" x14ac:dyDescent="0.25"/>
  <cols>
    <col min="1" max="1" width="5.109375" style="12" customWidth="1"/>
    <col min="2" max="2" width="43.33203125" style="12" customWidth="1"/>
    <col min="3" max="3" width="12.88671875" style="51" customWidth="1"/>
    <col min="4" max="4" width="12.88671875" style="13" customWidth="1"/>
    <col min="5" max="5" width="12.88671875" style="153" customWidth="1"/>
    <col min="6" max="10" width="12.88671875" style="51" customWidth="1"/>
    <col min="11" max="11" width="13.33203125" style="153" customWidth="1"/>
    <col min="12" max="12" width="11.5546875" style="51" customWidth="1"/>
    <col min="13" max="14" width="12.88671875" style="51" customWidth="1"/>
    <col min="15" max="15" width="12.88671875" style="158" customWidth="1"/>
    <col min="16" max="17" width="12.88671875" style="51" customWidth="1"/>
    <col min="18" max="18" width="11.88671875" style="51" customWidth="1"/>
    <col min="19" max="19" width="12.88671875" style="51" hidden="1" customWidth="1"/>
    <col min="20" max="24" width="12.88671875" style="51" customWidth="1"/>
    <col min="25" max="25" width="10.33203125" style="153" customWidth="1"/>
    <col min="26" max="29" width="9.109375" style="12" customWidth="1"/>
    <col min="30" max="255" width="9.109375" style="12"/>
    <col min="256" max="256" width="35.6640625" style="12" customWidth="1"/>
    <col min="257" max="258" width="9.109375" style="12" customWidth="1"/>
    <col min="259" max="280" width="12.88671875" style="12" customWidth="1"/>
    <col min="281" max="511" width="9.109375" style="12"/>
    <col min="512" max="512" width="35.6640625" style="12" customWidth="1"/>
    <col min="513" max="514" width="9.109375" style="12" customWidth="1"/>
    <col min="515" max="536" width="12.88671875" style="12" customWidth="1"/>
    <col min="537" max="767" width="9.109375" style="12"/>
    <col min="768" max="768" width="35.6640625" style="12" customWidth="1"/>
    <col min="769" max="770" width="9.109375" style="12" customWidth="1"/>
    <col min="771" max="792" width="12.88671875" style="12" customWidth="1"/>
    <col min="793" max="1023" width="9.109375" style="12"/>
    <col min="1024" max="1024" width="35.6640625" style="12" customWidth="1"/>
    <col min="1025" max="1026" width="9.109375" style="12" customWidth="1"/>
    <col min="1027" max="1048" width="12.88671875" style="12" customWidth="1"/>
    <col min="1049" max="1279" width="9.109375" style="12"/>
    <col min="1280" max="1280" width="35.6640625" style="12" customWidth="1"/>
    <col min="1281" max="1282" width="9.109375" style="12" customWidth="1"/>
    <col min="1283" max="1304" width="12.88671875" style="12" customWidth="1"/>
    <col min="1305" max="1535" width="9.109375" style="12"/>
    <col min="1536" max="1536" width="35.6640625" style="12" customWidth="1"/>
    <col min="1537" max="1538" width="9.109375" style="12" customWidth="1"/>
    <col min="1539" max="1560" width="12.88671875" style="12" customWidth="1"/>
    <col min="1561" max="1791" width="9.109375" style="12"/>
    <col min="1792" max="1792" width="35.6640625" style="12" customWidth="1"/>
    <col min="1793" max="1794" width="9.109375" style="12" customWidth="1"/>
    <col min="1795" max="1816" width="12.88671875" style="12" customWidth="1"/>
    <col min="1817" max="2047" width="9.109375" style="12"/>
    <col min="2048" max="2048" width="35.6640625" style="12" customWidth="1"/>
    <col min="2049" max="2050" width="9.109375" style="12" customWidth="1"/>
    <col min="2051" max="2072" width="12.88671875" style="12" customWidth="1"/>
    <col min="2073" max="2303" width="9.109375" style="12"/>
    <col min="2304" max="2304" width="35.6640625" style="12" customWidth="1"/>
    <col min="2305" max="2306" width="9.109375" style="12" customWidth="1"/>
    <col min="2307" max="2328" width="12.88671875" style="12" customWidth="1"/>
    <col min="2329" max="2559" width="9.109375" style="12"/>
    <col min="2560" max="2560" width="35.6640625" style="12" customWidth="1"/>
    <col min="2561" max="2562" width="9.109375" style="12" customWidth="1"/>
    <col min="2563" max="2584" width="12.88671875" style="12" customWidth="1"/>
    <col min="2585" max="2815" width="9.109375" style="12"/>
    <col min="2816" max="2816" width="35.6640625" style="12" customWidth="1"/>
    <col min="2817" max="2818" width="9.109375" style="12" customWidth="1"/>
    <col min="2819" max="2840" width="12.88671875" style="12" customWidth="1"/>
    <col min="2841" max="3071" width="9.109375" style="12"/>
    <col min="3072" max="3072" width="35.6640625" style="12" customWidth="1"/>
    <col min="3073" max="3074" width="9.109375" style="12" customWidth="1"/>
    <col min="3075" max="3096" width="12.88671875" style="12" customWidth="1"/>
    <col min="3097" max="3327" width="9.109375" style="12"/>
    <col min="3328" max="3328" width="35.6640625" style="12" customWidth="1"/>
    <col min="3329" max="3330" width="9.109375" style="12" customWidth="1"/>
    <col min="3331" max="3352" width="12.88671875" style="12" customWidth="1"/>
    <col min="3353" max="3583" width="9.109375" style="12"/>
    <col min="3584" max="3584" width="35.6640625" style="12" customWidth="1"/>
    <col min="3585" max="3586" width="9.109375" style="12" customWidth="1"/>
    <col min="3587" max="3608" width="12.88671875" style="12" customWidth="1"/>
    <col min="3609" max="3839" width="9.109375" style="12"/>
    <col min="3840" max="3840" width="35.6640625" style="12" customWidth="1"/>
    <col min="3841" max="3842" width="9.109375" style="12" customWidth="1"/>
    <col min="3843" max="3864" width="12.88671875" style="12" customWidth="1"/>
    <col min="3865" max="4095" width="9.109375" style="12"/>
    <col min="4096" max="4096" width="35.6640625" style="12" customWidth="1"/>
    <col min="4097" max="4098" width="9.109375" style="12" customWidth="1"/>
    <col min="4099" max="4120" width="12.88671875" style="12" customWidth="1"/>
    <col min="4121" max="4351" width="9.109375" style="12"/>
    <col min="4352" max="4352" width="35.6640625" style="12" customWidth="1"/>
    <col min="4353" max="4354" width="9.109375" style="12" customWidth="1"/>
    <col min="4355" max="4376" width="12.88671875" style="12" customWidth="1"/>
    <col min="4377" max="4607" width="9.109375" style="12"/>
    <col min="4608" max="4608" width="35.6640625" style="12" customWidth="1"/>
    <col min="4609" max="4610" width="9.109375" style="12" customWidth="1"/>
    <col min="4611" max="4632" width="12.88671875" style="12" customWidth="1"/>
    <col min="4633" max="4863" width="9.109375" style="12"/>
    <col min="4864" max="4864" width="35.6640625" style="12" customWidth="1"/>
    <col min="4865" max="4866" width="9.109375" style="12" customWidth="1"/>
    <col min="4867" max="4888" width="12.88671875" style="12" customWidth="1"/>
    <col min="4889" max="5119" width="9.109375" style="12"/>
    <col min="5120" max="5120" width="35.6640625" style="12" customWidth="1"/>
    <col min="5121" max="5122" width="9.109375" style="12" customWidth="1"/>
    <col min="5123" max="5144" width="12.88671875" style="12" customWidth="1"/>
    <col min="5145" max="5375" width="9.109375" style="12"/>
    <col min="5376" max="5376" width="35.6640625" style="12" customWidth="1"/>
    <col min="5377" max="5378" width="9.109375" style="12" customWidth="1"/>
    <col min="5379" max="5400" width="12.88671875" style="12" customWidth="1"/>
    <col min="5401" max="5631" width="9.109375" style="12"/>
    <col min="5632" max="5632" width="35.6640625" style="12" customWidth="1"/>
    <col min="5633" max="5634" width="9.109375" style="12" customWidth="1"/>
    <col min="5635" max="5656" width="12.88671875" style="12" customWidth="1"/>
    <col min="5657" max="5887" width="9.109375" style="12"/>
    <col min="5888" max="5888" width="35.6640625" style="12" customWidth="1"/>
    <col min="5889" max="5890" width="9.109375" style="12" customWidth="1"/>
    <col min="5891" max="5912" width="12.88671875" style="12" customWidth="1"/>
    <col min="5913" max="6143" width="9.109375" style="12"/>
    <col min="6144" max="6144" width="35.6640625" style="12" customWidth="1"/>
    <col min="6145" max="6146" width="9.109375" style="12" customWidth="1"/>
    <col min="6147" max="6168" width="12.88671875" style="12" customWidth="1"/>
    <col min="6169" max="6399" width="9.109375" style="12"/>
    <col min="6400" max="6400" width="35.6640625" style="12" customWidth="1"/>
    <col min="6401" max="6402" width="9.109375" style="12" customWidth="1"/>
    <col min="6403" max="6424" width="12.88671875" style="12" customWidth="1"/>
    <col min="6425" max="6655" width="9.109375" style="12"/>
    <col min="6656" max="6656" width="35.6640625" style="12" customWidth="1"/>
    <col min="6657" max="6658" width="9.109375" style="12" customWidth="1"/>
    <col min="6659" max="6680" width="12.88671875" style="12" customWidth="1"/>
    <col min="6681" max="6911" width="9.109375" style="12"/>
    <col min="6912" max="6912" width="35.6640625" style="12" customWidth="1"/>
    <col min="6913" max="6914" width="9.109375" style="12" customWidth="1"/>
    <col min="6915" max="6936" width="12.88671875" style="12" customWidth="1"/>
    <col min="6937" max="7167" width="9.109375" style="12"/>
    <col min="7168" max="7168" width="35.6640625" style="12" customWidth="1"/>
    <col min="7169" max="7170" width="9.109375" style="12" customWidth="1"/>
    <col min="7171" max="7192" width="12.88671875" style="12" customWidth="1"/>
    <col min="7193" max="7423" width="9.109375" style="12"/>
    <col min="7424" max="7424" width="35.6640625" style="12" customWidth="1"/>
    <col min="7425" max="7426" width="9.109375" style="12" customWidth="1"/>
    <col min="7427" max="7448" width="12.88671875" style="12" customWidth="1"/>
    <col min="7449" max="7679" width="9.109375" style="12"/>
    <col min="7680" max="7680" width="35.6640625" style="12" customWidth="1"/>
    <col min="7681" max="7682" width="9.109375" style="12" customWidth="1"/>
    <col min="7683" max="7704" width="12.88671875" style="12" customWidth="1"/>
    <col min="7705" max="7935" width="9.109375" style="12"/>
    <col min="7936" max="7936" width="35.6640625" style="12" customWidth="1"/>
    <col min="7937" max="7938" width="9.109375" style="12" customWidth="1"/>
    <col min="7939" max="7960" width="12.88671875" style="12" customWidth="1"/>
    <col min="7961" max="8191" width="9.109375" style="12"/>
    <col min="8192" max="8192" width="35.6640625" style="12" customWidth="1"/>
    <col min="8193" max="8194" width="9.109375" style="12" customWidth="1"/>
    <col min="8195" max="8216" width="12.88671875" style="12" customWidth="1"/>
    <col min="8217" max="8447" width="9.109375" style="12"/>
    <col min="8448" max="8448" width="35.6640625" style="12" customWidth="1"/>
    <col min="8449" max="8450" width="9.109375" style="12" customWidth="1"/>
    <col min="8451" max="8472" width="12.88671875" style="12" customWidth="1"/>
    <col min="8473" max="8703" width="9.109375" style="12"/>
    <col min="8704" max="8704" width="35.6640625" style="12" customWidth="1"/>
    <col min="8705" max="8706" width="9.109375" style="12" customWidth="1"/>
    <col min="8707" max="8728" width="12.88671875" style="12" customWidth="1"/>
    <col min="8729" max="8959" width="9.109375" style="12"/>
    <col min="8960" max="8960" width="35.6640625" style="12" customWidth="1"/>
    <col min="8961" max="8962" width="9.109375" style="12" customWidth="1"/>
    <col min="8963" max="8984" width="12.88671875" style="12" customWidth="1"/>
    <col min="8985" max="9215" width="9.109375" style="12"/>
    <col min="9216" max="9216" width="35.6640625" style="12" customWidth="1"/>
    <col min="9217" max="9218" width="9.109375" style="12" customWidth="1"/>
    <col min="9219" max="9240" width="12.88671875" style="12" customWidth="1"/>
    <col min="9241" max="9471" width="9.109375" style="12"/>
    <col min="9472" max="9472" width="35.6640625" style="12" customWidth="1"/>
    <col min="9473" max="9474" width="9.109375" style="12" customWidth="1"/>
    <col min="9475" max="9496" width="12.88671875" style="12" customWidth="1"/>
    <col min="9497" max="9727" width="9.109375" style="12"/>
    <col min="9728" max="9728" width="35.6640625" style="12" customWidth="1"/>
    <col min="9729" max="9730" width="9.109375" style="12" customWidth="1"/>
    <col min="9731" max="9752" width="12.88671875" style="12" customWidth="1"/>
    <col min="9753" max="9983" width="9.109375" style="12"/>
    <col min="9984" max="9984" width="35.6640625" style="12" customWidth="1"/>
    <col min="9985" max="9986" width="9.109375" style="12" customWidth="1"/>
    <col min="9987" max="10008" width="12.88671875" style="12" customWidth="1"/>
    <col min="10009" max="10239" width="9.109375" style="12"/>
    <col min="10240" max="10240" width="35.6640625" style="12" customWidth="1"/>
    <col min="10241" max="10242" width="9.109375" style="12" customWidth="1"/>
    <col min="10243" max="10264" width="12.88671875" style="12" customWidth="1"/>
    <col min="10265" max="10495" width="9.109375" style="12"/>
    <col min="10496" max="10496" width="35.6640625" style="12" customWidth="1"/>
    <col min="10497" max="10498" width="9.109375" style="12" customWidth="1"/>
    <col min="10499" max="10520" width="12.88671875" style="12" customWidth="1"/>
    <col min="10521" max="10751" width="9.109375" style="12"/>
    <col min="10752" max="10752" width="35.6640625" style="12" customWidth="1"/>
    <col min="10753" max="10754" width="9.109375" style="12" customWidth="1"/>
    <col min="10755" max="10776" width="12.88671875" style="12" customWidth="1"/>
    <col min="10777" max="11007" width="9.109375" style="12"/>
    <col min="11008" max="11008" width="35.6640625" style="12" customWidth="1"/>
    <col min="11009" max="11010" width="9.109375" style="12" customWidth="1"/>
    <col min="11011" max="11032" width="12.88671875" style="12" customWidth="1"/>
    <col min="11033" max="11263" width="9.109375" style="12"/>
    <col min="11264" max="11264" width="35.6640625" style="12" customWidth="1"/>
    <col min="11265" max="11266" width="9.109375" style="12" customWidth="1"/>
    <col min="11267" max="11288" width="12.88671875" style="12" customWidth="1"/>
    <col min="11289" max="11519" width="9.109375" style="12"/>
    <col min="11520" max="11520" width="35.6640625" style="12" customWidth="1"/>
    <col min="11521" max="11522" width="9.109375" style="12" customWidth="1"/>
    <col min="11523" max="11544" width="12.88671875" style="12" customWidth="1"/>
    <col min="11545" max="11775" width="9.109375" style="12"/>
    <col min="11776" max="11776" width="35.6640625" style="12" customWidth="1"/>
    <col min="11777" max="11778" width="9.109375" style="12" customWidth="1"/>
    <col min="11779" max="11800" width="12.88671875" style="12" customWidth="1"/>
    <col min="11801" max="12031" width="9.109375" style="12"/>
    <col min="12032" max="12032" width="35.6640625" style="12" customWidth="1"/>
    <col min="12033" max="12034" width="9.109375" style="12" customWidth="1"/>
    <col min="12035" max="12056" width="12.88671875" style="12" customWidth="1"/>
    <col min="12057" max="12287" width="9.109375" style="12"/>
    <col min="12288" max="12288" width="35.6640625" style="12" customWidth="1"/>
    <col min="12289" max="12290" width="9.109375" style="12" customWidth="1"/>
    <col min="12291" max="12312" width="12.88671875" style="12" customWidth="1"/>
    <col min="12313" max="12543" width="9.109375" style="12"/>
    <col min="12544" max="12544" width="35.6640625" style="12" customWidth="1"/>
    <col min="12545" max="12546" width="9.109375" style="12" customWidth="1"/>
    <col min="12547" max="12568" width="12.88671875" style="12" customWidth="1"/>
    <col min="12569" max="12799" width="9.109375" style="12"/>
    <col min="12800" max="12800" width="35.6640625" style="12" customWidth="1"/>
    <col min="12801" max="12802" width="9.109375" style="12" customWidth="1"/>
    <col min="12803" max="12824" width="12.88671875" style="12" customWidth="1"/>
    <col min="12825" max="13055" width="9.109375" style="12"/>
    <col min="13056" max="13056" width="35.6640625" style="12" customWidth="1"/>
    <col min="13057" max="13058" width="9.109375" style="12" customWidth="1"/>
    <col min="13059" max="13080" width="12.88671875" style="12" customWidth="1"/>
    <col min="13081" max="13311" width="9.109375" style="12"/>
    <col min="13312" max="13312" width="35.6640625" style="12" customWidth="1"/>
    <col min="13313" max="13314" width="9.109375" style="12" customWidth="1"/>
    <col min="13315" max="13336" width="12.88671875" style="12" customWidth="1"/>
    <col min="13337" max="13567" width="9.109375" style="12"/>
    <col min="13568" max="13568" width="35.6640625" style="12" customWidth="1"/>
    <col min="13569" max="13570" width="9.109375" style="12" customWidth="1"/>
    <col min="13571" max="13592" width="12.88671875" style="12" customWidth="1"/>
    <col min="13593" max="13823" width="9.109375" style="12"/>
    <col min="13824" max="13824" width="35.6640625" style="12" customWidth="1"/>
    <col min="13825" max="13826" width="9.109375" style="12" customWidth="1"/>
    <col min="13827" max="13848" width="12.88671875" style="12" customWidth="1"/>
    <col min="13849" max="14079" width="9.109375" style="12"/>
    <col min="14080" max="14080" width="35.6640625" style="12" customWidth="1"/>
    <col min="14081" max="14082" width="9.109375" style="12" customWidth="1"/>
    <col min="14083" max="14104" width="12.88671875" style="12" customWidth="1"/>
    <col min="14105" max="14335" width="9.109375" style="12"/>
    <col min="14336" max="14336" width="35.6640625" style="12" customWidth="1"/>
    <col min="14337" max="14338" width="9.109375" style="12" customWidth="1"/>
    <col min="14339" max="14360" width="12.88671875" style="12" customWidth="1"/>
    <col min="14361" max="14591" width="9.109375" style="12"/>
    <col min="14592" max="14592" width="35.6640625" style="12" customWidth="1"/>
    <col min="14593" max="14594" width="9.109375" style="12" customWidth="1"/>
    <col min="14595" max="14616" width="12.88671875" style="12" customWidth="1"/>
    <col min="14617" max="14847" width="9.109375" style="12"/>
    <col min="14848" max="14848" width="35.6640625" style="12" customWidth="1"/>
    <col min="14849" max="14850" width="9.109375" style="12" customWidth="1"/>
    <col min="14851" max="14872" width="12.88671875" style="12" customWidth="1"/>
    <col min="14873" max="15103" width="9.109375" style="12"/>
    <col min="15104" max="15104" width="35.6640625" style="12" customWidth="1"/>
    <col min="15105" max="15106" width="9.109375" style="12" customWidth="1"/>
    <col min="15107" max="15128" width="12.88671875" style="12" customWidth="1"/>
    <col min="15129" max="15359" width="9.109375" style="12"/>
    <col min="15360" max="15360" width="35.6640625" style="12" customWidth="1"/>
    <col min="15361" max="15362" width="9.109375" style="12" customWidth="1"/>
    <col min="15363" max="15384" width="12.88671875" style="12" customWidth="1"/>
    <col min="15385" max="15615" width="9.109375" style="12"/>
    <col min="15616" max="15616" width="35.6640625" style="12" customWidth="1"/>
    <col min="15617" max="15618" width="9.109375" style="12" customWidth="1"/>
    <col min="15619" max="15640" width="12.88671875" style="12" customWidth="1"/>
    <col min="15641" max="15871" width="9.109375" style="12"/>
    <col min="15872" max="15872" width="35.6640625" style="12" customWidth="1"/>
    <col min="15873" max="15874" width="9.109375" style="12" customWidth="1"/>
    <col min="15875" max="15896" width="12.88671875" style="12" customWidth="1"/>
    <col min="15897" max="16127" width="9.109375" style="12"/>
    <col min="16128" max="16128" width="35.6640625" style="12" customWidth="1"/>
    <col min="16129" max="16130" width="9.109375" style="12" customWidth="1"/>
    <col min="16131" max="16152" width="12.88671875" style="12" customWidth="1"/>
    <col min="16153" max="16384" width="9.109375" style="12"/>
  </cols>
  <sheetData>
    <row r="1" spans="1:27" ht="15" customHeight="1" x14ac:dyDescent="0.25">
      <c r="B1" s="2" t="s">
        <v>0</v>
      </c>
    </row>
    <row r="2" spans="1:27" ht="15" customHeight="1" x14ac:dyDescent="0.25">
      <c r="B2" s="2" t="s">
        <v>1</v>
      </c>
    </row>
    <row r="3" spans="1:27" ht="15" customHeight="1" x14ac:dyDescent="0.25">
      <c r="B3" s="2" t="s">
        <v>500</v>
      </c>
    </row>
    <row r="4" spans="1:27" ht="15" customHeight="1" x14ac:dyDescent="0.25">
      <c r="B4" s="2" t="s">
        <v>210</v>
      </c>
    </row>
    <row r="5" spans="1:27" ht="15" customHeight="1" x14ac:dyDescent="0.25">
      <c r="B5" s="3"/>
    </row>
    <row r="7" spans="1:27" ht="15" customHeight="1" x14ac:dyDescent="0.25">
      <c r="A7" s="100"/>
      <c r="B7" s="101"/>
      <c r="C7" s="124"/>
      <c r="D7" s="164"/>
      <c r="E7" s="162"/>
      <c r="F7" s="124"/>
      <c r="G7" s="124"/>
      <c r="H7" s="124"/>
      <c r="I7" s="124"/>
      <c r="J7" s="124"/>
      <c r="K7" s="162"/>
      <c r="L7" s="124"/>
      <c r="M7" s="124"/>
      <c r="N7" s="124"/>
      <c r="O7" s="159"/>
      <c r="P7" s="124"/>
      <c r="Q7" s="124"/>
      <c r="R7" s="124"/>
      <c r="S7" s="124"/>
      <c r="T7" s="124"/>
      <c r="U7" s="124"/>
      <c r="V7" s="124"/>
      <c r="W7" s="124"/>
      <c r="X7" s="124"/>
    </row>
    <row r="8" spans="1:27" ht="15" customHeight="1" x14ac:dyDescent="0.25">
      <c r="A8" s="100"/>
      <c r="B8" s="42"/>
      <c r="C8" s="19"/>
      <c r="D8" s="163"/>
      <c r="E8" s="141"/>
      <c r="F8" s="19"/>
      <c r="G8" s="19"/>
      <c r="H8" s="19"/>
      <c r="I8" s="19"/>
      <c r="J8" s="19"/>
      <c r="K8" s="398">
        <f>'D-VEHICLE'!R7</f>
        <v>44286</v>
      </c>
      <c r="L8" s="19"/>
      <c r="M8" s="19"/>
      <c r="N8" s="19"/>
      <c r="O8" s="140"/>
      <c r="P8" s="19"/>
      <c r="Q8" s="395">
        <f>'D-VEHICLE'!Q7</f>
        <v>44651</v>
      </c>
      <c r="R8" s="397">
        <f>'D-VEHICLE'!R7</f>
        <v>44286</v>
      </c>
      <c r="S8" s="19"/>
      <c r="T8" s="19"/>
      <c r="U8" s="19"/>
      <c r="V8" s="19"/>
      <c r="W8" s="19"/>
      <c r="X8" s="19"/>
    </row>
    <row r="9" spans="1:27" ht="15" customHeight="1" x14ac:dyDescent="0.25">
      <c r="A9" s="217" t="s">
        <v>3</v>
      </c>
      <c r="B9" s="92" t="s">
        <v>39</v>
      </c>
      <c r="C9" s="454" t="s">
        <v>12</v>
      </c>
      <c r="D9" s="454"/>
      <c r="E9" s="454"/>
      <c r="F9" s="454"/>
      <c r="G9" s="454"/>
      <c r="H9" s="454"/>
      <c r="I9" s="454" t="s">
        <v>13</v>
      </c>
      <c r="J9" s="454"/>
      <c r="K9" s="454"/>
      <c r="L9" s="454" t="s">
        <v>14</v>
      </c>
      <c r="M9" s="454"/>
      <c r="N9" s="454"/>
      <c r="O9" s="454"/>
      <c r="P9" s="454" t="s">
        <v>15</v>
      </c>
      <c r="Q9" s="454"/>
      <c r="R9" s="454"/>
      <c r="S9" s="454"/>
      <c r="T9" s="454"/>
      <c r="U9" s="454"/>
      <c r="V9" s="454"/>
      <c r="W9" s="462" t="s">
        <v>16</v>
      </c>
      <c r="X9" s="462"/>
    </row>
    <row r="10" spans="1:27" ht="52.8" x14ac:dyDescent="0.25">
      <c r="A10" s="125"/>
      <c r="B10" s="16"/>
      <c r="C10" s="204" t="s">
        <v>503</v>
      </c>
      <c r="D10" s="454" t="s">
        <v>20</v>
      </c>
      <c r="E10" s="454"/>
      <c r="F10" s="454" t="s">
        <v>494</v>
      </c>
      <c r="G10" s="454"/>
      <c r="H10" s="204" t="s">
        <v>502</v>
      </c>
      <c r="I10" s="22" t="s">
        <v>22</v>
      </c>
      <c r="J10" s="22" t="s">
        <v>23</v>
      </c>
      <c r="K10" s="145" t="s">
        <v>24</v>
      </c>
      <c r="L10" s="204" t="s">
        <v>501</v>
      </c>
      <c r="M10" s="21" t="s">
        <v>25</v>
      </c>
      <c r="N10" s="21" t="s">
        <v>26</v>
      </c>
      <c r="O10" s="160" t="s">
        <v>27</v>
      </c>
      <c r="P10" s="23" t="s">
        <v>28</v>
      </c>
      <c r="Q10" s="23" t="s">
        <v>29</v>
      </c>
      <c r="R10" s="21" t="s">
        <v>15</v>
      </c>
      <c r="S10" s="24" t="s">
        <v>30</v>
      </c>
      <c r="T10" s="24" t="s">
        <v>31</v>
      </c>
      <c r="U10" s="24" t="s">
        <v>32</v>
      </c>
      <c r="V10" s="24" t="s">
        <v>33</v>
      </c>
      <c r="W10" s="204" t="s">
        <v>514</v>
      </c>
      <c r="X10" s="362" t="s">
        <v>389</v>
      </c>
    </row>
    <row r="11" spans="1:27" ht="15" customHeight="1" x14ac:dyDescent="0.25">
      <c r="B11" s="63" t="s">
        <v>36</v>
      </c>
      <c r="C11" s="19"/>
      <c r="D11" s="165"/>
      <c r="E11" s="141"/>
      <c r="F11" s="19"/>
      <c r="G11" s="19"/>
      <c r="H11" s="19"/>
      <c r="I11" s="19"/>
      <c r="J11" s="19"/>
      <c r="K11" s="141"/>
      <c r="L11" s="19"/>
      <c r="M11" s="19"/>
      <c r="N11" s="19"/>
      <c r="O11" s="140"/>
      <c r="P11" s="19"/>
      <c r="Q11" s="19"/>
      <c r="R11" s="19"/>
      <c r="S11" s="19"/>
      <c r="T11" s="19"/>
      <c r="U11" s="19"/>
      <c r="V11" s="19"/>
      <c r="W11" s="19"/>
      <c r="X11" s="19"/>
      <c r="Z11" s="57"/>
      <c r="AA11" s="50"/>
    </row>
    <row r="12" spans="1:27" ht="15" customHeight="1" x14ac:dyDescent="0.25">
      <c r="B12" s="42" t="s">
        <v>211</v>
      </c>
      <c r="C12" s="19">
        <v>2549</v>
      </c>
      <c r="D12" s="166">
        <v>40443</v>
      </c>
      <c r="E12" s="141"/>
      <c r="F12" s="19"/>
      <c r="G12" s="19"/>
      <c r="H12" s="19">
        <f>C12+E12-G12</f>
        <v>2549</v>
      </c>
      <c r="I12" s="19">
        <v>5</v>
      </c>
      <c r="J12" s="19">
        <f>ROUND(($K$8-D12)/365,0)</f>
        <v>11</v>
      </c>
      <c r="K12" s="141">
        <f>I12-J12:J12</f>
        <v>-6</v>
      </c>
      <c r="L12" s="19">
        <v>2549</v>
      </c>
      <c r="M12" s="19">
        <f>ROUND(H12*5%,0)</f>
        <v>127</v>
      </c>
      <c r="N12" s="19">
        <f>L12-M12</f>
        <v>2422</v>
      </c>
      <c r="O12" s="140">
        <f>N12/C12/I12*100</f>
        <v>19.003530796390741</v>
      </c>
      <c r="P12" s="19">
        <v>0</v>
      </c>
      <c r="Q12" s="19">
        <f>$Q$8-$R$8</f>
        <v>365</v>
      </c>
      <c r="R12" s="19">
        <v>2422</v>
      </c>
      <c r="S12" s="19"/>
      <c r="T12" s="19">
        <f>P12+R12+S12</f>
        <v>2422</v>
      </c>
      <c r="U12" s="19"/>
      <c r="V12" s="19">
        <f>T12-U12</f>
        <v>2422</v>
      </c>
      <c r="W12" s="19">
        <f>H12-V12</f>
        <v>127</v>
      </c>
      <c r="X12" s="19">
        <v>2549</v>
      </c>
      <c r="Y12" s="186">
        <f>+W12-M12</f>
        <v>0</v>
      </c>
      <c r="Z12" s="57"/>
      <c r="AA12" s="50"/>
    </row>
    <row r="13" spans="1:27" ht="15" customHeight="1" x14ac:dyDescent="0.25">
      <c r="B13" s="42" t="s">
        <v>211</v>
      </c>
      <c r="C13" s="19">
        <v>18300</v>
      </c>
      <c r="D13" s="166">
        <v>40443</v>
      </c>
      <c r="E13" s="141"/>
      <c r="F13" s="19"/>
      <c r="G13" s="19"/>
      <c r="H13" s="19">
        <f t="shared" ref="H13:H59" si="0">C13+E13-G13</f>
        <v>18300</v>
      </c>
      <c r="I13" s="19">
        <v>5</v>
      </c>
      <c r="J13" s="19">
        <f>ROUND(($K$8-D13)/365,0)</f>
        <v>11</v>
      </c>
      <c r="K13" s="141">
        <f>I13-J13:J13</f>
        <v>-6</v>
      </c>
      <c r="L13" s="360">
        <v>915</v>
      </c>
      <c r="M13" s="19">
        <f t="shared" ref="M13:M76" si="1">ROUND(H13*5%,0)</f>
        <v>915</v>
      </c>
      <c r="N13" s="19">
        <f>L13-M13</f>
        <v>0</v>
      </c>
      <c r="O13" s="140">
        <f>N13/C13/I13*100</f>
        <v>0</v>
      </c>
      <c r="P13" s="19">
        <v>17385</v>
      </c>
      <c r="Q13" s="19">
        <f>$Q$8-$R$8</f>
        <v>365</v>
      </c>
      <c r="R13" s="19">
        <f t="shared" ref="R13:R70" si="2">Q13*C13*O13/(365*100)</f>
        <v>0</v>
      </c>
      <c r="S13" s="19">
        <v>0</v>
      </c>
      <c r="T13" s="19">
        <f>P13+R13+S13</f>
        <v>17385</v>
      </c>
      <c r="U13" s="19">
        <v>0</v>
      </c>
      <c r="V13" s="19">
        <f>T13-U13</f>
        <v>17385</v>
      </c>
      <c r="W13" s="19">
        <f>H13-V13</f>
        <v>915</v>
      </c>
      <c r="X13" s="19">
        <v>915</v>
      </c>
      <c r="Y13" s="186">
        <f t="shared" ref="Y13:Y76" si="3">+W13-M13</f>
        <v>0</v>
      </c>
      <c r="Z13" s="57"/>
      <c r="AA13" s="50"/>
    </row>
    <row r="14" spans="1:27" ht="15" customHeight="1" x14ac:dyDescent="0.25">
      <c r="B14" s="42"/>
      <c r="C14" s="19"/>
      <c r="D14" s="166"/>
      <c r="E14" s="141"/>
      <c r="F14" s="19"/>
      <c r="G14" s="19"/>
      <c r="H14" s="19"/>
      <c r="I14" s="19"/>
      <c r="J14" s="19"/>
      <c r="K14" s="141"/>
      <c r="L14" s="19"/>
      <c r="M14" s="19">
        <f t="shared" si="1"/>
        <v>0</v>
      </c>
      <c r="N14" s="19"/>
      <c r="O14" s="140"/>
      <c r="P14" s="19"/>
      <c r="Q14" s="19"/>
      <c r="R14" s="19">
        <f t="shared" si="2"/>
        <v>0</v>
      </c>
      <c r="S14" s="19"/>
      <c r="T14" s="19"/>
      <c r="U14" s="19"/>
      <c r="V14" s="19"/>
      <c r="W14" s="19"/>
      <c r="X14" s="19"/>
      <c r="Y14" s="186">
        <f t="shared" si="3"/>
        <v>0</v>
      </c>
      <c r="Z14" s="57"/>
      <c r="AA14" s="50"/>
    </row>
    <row r="15" spans="1:27" ht="15" customHeight="1" x14ac:dyDescent="0.25">
      <c r="B15" s="63" t="s">
        <v>116</v>
      </c>
      <c r="C15" s="19"/>
      <c r="D15" s="165"/>
      <c r="E15" s="141"/>
      <c r="F15" s="19"/>
      <c r="G15" s="19"/>
      <c r="H15" s="19">
        <f t="shared" si="0"/>
        <v>0</v>
      </c>
      <c r="I15" s="19"/>
      <c r="J15" s="19"/>
      <c r="K15" s="141"/>
      <c r="L15" s="19"/>
      <c r="M15" s="19">
        <f t="shared" si="1"/>
        <v>0</v>
      </c>
      <c r="N15" s="19"/>
      <c r="O15" s="140"/>
      <c r="P15" s="19"/>
      <c r="Q15" s="19"/>
      <c r="R15" s="19">
        <f t="shared" si="2"/>
        <v>0</v>
      </c>
      <c r="S15" s="19"/>
      <c r="T15" s="19"/>
      <c r="U15" s="19"/>
      <c r="V15" s="19"/>
      <c r="W15" s="19"/>
      <c r="X15" s="19"/>
      <c r="Y15" s="186">
        <f t="shared" si="3"/>
        <v>0</v>
      </c>
      <c r="Z15" s="57"/>
      <c r="AA15" s="50"/>
    </row>
    <row r="16" spans="1:27" ht="15" customHeight="1" x14ac:dyDescent="0.25">
      <c r="B16" s="114" t="s">
        <v>212</v>
      </c>
      <c r="C16" s="19">
        <v>149354.96513513513</v>
      </c>
      <c r="D16" s="166">
        <v>40952</v>
      </c>
      <c r="E16" s="141"/>
      <c r="F16" s="19"/>
      <c r="G16" s="19"/>
      <c r="H16" s="19">
        <f t="shared" si="0"/>
        <v>149354.96513513513</v>
      </c>
      <c r="I16" s="19">
        <v>5</v>
      </c>
      <c r="J16" s="19">
        <f>ROUND(($K$8-D16)/365,0)</f>
        <v>9</v>
      </c>
      <c r="K16" s="141">
        <f>I16-J16:J16</f>
        <v>-4</v>
      </c>
      <c r="L16" s="19">
        <v>7468</v>
      </c>
      <c r="M16" s="19">
        <f t="shared" si="1"/>
        <v>7468</v>
      </c>
      <c r="N16" s="19">
        <f t="shared" ref="N16:N21" si="4">L16-M16</f>
        <v>0</v>
      </c>
      <c r="O16" s="140">
        <f t="shared" ref="O16:O41" si="5">N16/C16/I16*100</f>
        <v>0</v>
      </c>
      <c r="P16" s="19">
        <v>141886.96513513513</v>
      </c>
      <c r="Q16" s="19">
        <f t="shared" ref="Q16:Q19" si="6">$Q$8-$R$8</f>
        <v>365</v>
      </c>
      <c r="R16" s="19">
        <f t="shared" si="2"/>
        <v>0</v>
      </c>
      <c r="S16" s="19">
        <v>0</v>
      </c>
      <c r="T16" s="19">
        <f t="shared" ref="T16:T28" si="7">P16+R16+S16</f>
        <v>141886.96513513513</v>
      </c>
      <c r="U16" s="19">
        <v>0</v>
      </c>
      <c r="V16" s="19">
        <f t="shared" ref="V16:V28" si="8">T16-U16</f>
        <v>141886.96513513513</v>
      </c>
      <c r="W16" s="19">
        <f t="shared" ref="W16:W28" si="9">H16-V16</f>
        <v>7468</v>
      </c>
      <c r="X16" s="19">
        <v>7468</v>
      </c>
      <c r="Y16" s="186">
        <f t="shared" si="3"/>
        <v>0</v>
      </c>
      <c r="Z16" s="57"/>
      <c r="AA16" s="50"/>
    </row>
    <row r="17" spans="2:27" ht="15" customHeight="1" x14ac:dyDescent="0.25">
      <c r="B17" s="126" t="s">
        <v>213</v>
      </c>
      <c r="C17" s="19">
        <v>102251.95840821137</v>
      </c>
      <c r="D17" s="166">
        <v>40952</v>
      </c>
      <c r="E17" s="141"/>
      <c r="F17" s="19"/>
      <c r="G17" s="19"/>
      <c r="H17" s="19">
        <f t="shared" si="0"/>
        <v>102251.95840821137</v>
      </c>
      <c r="I17" s="19">
        <v>5</v>
      </c>
      <c r="J17" s="19">
        <f t="shared" ref="J17:J42" si="10">ROUND(($K$8-D17)/365,0)</f>
        <v>9</v>
      </c>
      <c r="K17" s="141">
        <f>I17-J17:J17</f>
        <v>-4</v>
      </c>
      <c r="L17" s="19">
        <v>5113</v>
      </c>
      <c r="M17" s="19">
        <f t="shared" si="1"/>
        <v>5113</v>
      </c>
      <c r="N17" s="19">
        <f t="shared" si="4"/>
        <v>0</v>
      </c>
      <c r="O17" s="140">
        <f t="shared" si="5"/>
        <v>0</v>
      </c>
      <c r="P17" s="19">
        <v>97138.958408211372</v>
      </c>
      <c r="Q17" s="19">
        <f t="shared" si="6"/>
        <v>365</v>
      </c>
      <c r="R17" s="19">
        <f t="shared" si="2"/>
        <v>0</v>
      </c>
      <c r="S17" s="19">
        <v>0</v>
      </c>
      <c r="T17" s="19">
        <f t="shared" si="7"/>
        <v>97138.958408211372</v>
      </c>
      <c r="U17" s="19">
        <v>0</v>
      </c>
      <c r="V17" s="19">
        <f t="shared" si="8"/>
        <v>97138.958408211372</v>
      </c>
      <c r="W17" s="19">
        <f t="shared" si="9"/>
        <v>5113</v>
      </c>
      <c r="X17" s="19">
        <v>5113</v>
      </c>
      <c r="Y17" s="186">
        <f t="shared" si="3"/>
        <v>0</v>
      </c>
      <c r="Z17" s="57"/>
      <c r="AA17" s="50"/>
    </row>
    <row r="18" spans="2:27" ht="15" customHeight="1" x14ac:dyDescent="0.25">
      <c r="B18" s="127" t="s">
        <v>214</v>
      </c>
      <c r="C18" s="19">
        <v>99870.33867759163</v>
      </c>
      <c r="D18" s="166">
        <v>40952</v>
      </c>
      <c r="E18" s="141"/>
      <c r="F18" s="19"/>
      <c r="G18" s="19"/>
      <c r="H18" s="19">
        <f t="shared" si="0"/>
        <v>99870.33867759163</v>
      </c>
      <c r="I18" s="19">
        <v>5</v>
      </c>
      <c r="J18" s="19">
        <f t="shared" si="10"/>
        <v>9</v>
      </c>
      <c r="K18" s="141">
        <f>I18-J18:J18</f>
        <v>-4</v>
      </c>
      <c r="L18" s="19">
        <v>4994</v>
      </c>
      <c r="M18" s="19">
        <f t="shared" si="1"/>
        <v>4994</v>
      </c>
      <c r="N18" s="19">
        <f t="shared" si="4"/>
        <v>0</v>
      </c>
      <c r="O18" s="140">
        <f t="shared" si="5"/>
        <v>0</v>
      </c>
      <c r="P18" s="19">
        <v>94876.33867759163</v>
      </c>
      <c r="Q18" s="19">
        <f t="shared" si="6"/>
        <v>365</v>
      </c>
      <c r="R18" s="19">
        <f t="shared" si="2"/>
        <v>0</v>
      </c>
      <c r="S18" s="19">
        <v>0</v>
      </c>
      <c r="T18" s="19">
        <f t="shared" si="7"/>
        <v>94876.33867759163</v>
      </c>
      <c r="U18" s="19">
        <v>0</v>
      </c>
      <c r="V18" s="19">
        <f t="shared" si="8"/>
        <v>94876.33867759163</v>
      </c>
      <c r="W18" s="19">
        <f t="shared" si="9"/>
        <v>4994</v>
      </c>
      <c r="X18" s="19">
        <v>4994</v>
      </c>
      <c r="Y18" s="186">
        <f t="shared" si="3"/>
        <v>0</v>
      </c>
      <c r="Z18" s="57"/>
      <c r="AA18" s="50"/>
    </row>
    <row r="19" spans="2:27" ht="15" customHeight="1" x14ac:dyDescent="0.25">
      <c r="B19" s="126" t="s">
        <v>215</v>
      </c>
      <c r="C19" s="19">
        <v>5532.9168833788544</v>
      </c>
      <c r="D19" s="166">
        <v>40952</v>
      </c>
      <c r="E19" s="141"/>
      <c r="F19" s="19"/>
      <c r="G19" s="19"/>
      <c r="H19" s="19">
        <f t="shared" si="0"/>
        <v>5532.9168833788544</v>
      </c>
      <c r="I19" s="19">
        <v>5</v>
      </c>
      <c r="J19" s="19">
        <f t="shared" si="10"/>
        <v>9</v>
      </c>
      <c r="K19" s="141">
        <f>I19-J19:J19</f>
        <v>-4</v>
      </c>
      <c r="L19" s="19">
        <v>277</v>
      </c>
      <c r="M19" s="19">
        <f t="shared" si="1"/>
        <v>277</v>
      </c>
      <c r="N19" s="19">
        <f t="shared" si="4"/>
        <v>0</v>
      </c>
      <c r="O19" s="140">
        <f t="shared" si="5"/>
        <v>0</v>
      </c>
      <c r="P19" s="19">
        <v>5255.9168833788544</v>
      </c>
      <c r="Q19" s="19">
        <f t="shared" si="6"/>
        <v>365</v>
      </c>
      <c r="R19" s="19">
        <f t="shared" si="2"/>
        <v>0</v>
      </c>
      <c r="S19" s="19">
        <v>0</v>
      </c>
      <c r="T19" s="19">
        <f t="shared" si="7"/>
        <v>5255.9168833788544</v>
      </c>
      <c r="U19" s="19">
        <v>0</v>
      </c>
      <c r="V19" s="19">
        <f t="shared" si="8"/>
        <v>5255.9168833788544</v>
      </c>
      <c r="W19" s="19">
        <f t="shared" si="9"/>
        <v>277</v>
      </c>
      <c r="X19" s="19">
        <v>277</v>
      </c>
      <c r="Y19" s="186">
        <f t="shared" si="3"/>
        <v>0</v>
      </c>
      <c r="Z19" s="57"/>
      <c r="AA19" s="50"/>
    </row>
    <row r="20" spans="2:27" ht="15" customHeight="1" x14ac:dyDescent="0.25">
      <c r="B20" s="126" t="s">
        <v>216</v>
      </c>
      <c r="C20" s="19">
        <v>275957.5147670295</v>
      </c>
      <c r="D20" s="166">
        <v>40952</v>
      </c>
      <c r="E20" s="141"/>
      <c r="F20" s="19"/>
      <c r="G20" s="19"/>
      <c r="H20" s="19">
        <f t="shared" si="0"/>
        <v>275957.5147670295</v>
      </c>
      <c r="I20" s="19">
        <v>5</v>
      </c>
      <c r="J20" s="19">
        <f t="shared" si="10"/>
        <v>9</v>
      </c>
      <c r="K20" s="141">
        <f t="shared" ref="K20:K28" si="11">I20-J20:J20</f>
        <v>-4</v>
      </c>
      <c r="L20" s="19">
        <v>13798</v>
      </c>
      <c r="M20" s="19">
        <f t="shared" si="1"/>
        <v>13798</v>
      </c>
      <c r="N20" s="19">
        <f t="shared" si="4"/>
        <v>0</v>
      </c>
      <c r="O20" s="140">
        <f t="shared" si="5"/>
        <v>0</v>
      </c>
      <c r="P20" s="19">
        <v>262159.5147670295</v>
      </c>
      <c r="Q20" s="19">
        <f t="shared" ref="Q20:Q21" si="12">$Q$8-$R$8</f>
        <v>365</v>
      </c>
      <c r="R20" s="19">
        <f t="shared" si="2"/>
        <v>0</v>
      </c>
      <c r="S20" s="19">
        <v>0</v>
      </c>
      <c r="T20" s="19">
        <f t="shared" si="7"/>
        <v>262159.5147670295</v>
      </c>
      <c r="U20" s="19">
        <v>0</v>
      </c>
      <c r="V20" s="19">
        <f t="shared" si="8"/>
        <v>262159.5147670295</v>
      </c>
      <c r="W20" s="19">
        <f t="shared" si="9"/>
        <v>13798</v>
      </c>
      <c r="X20" s="19">
        <v>13798</v>
      </c>
      <c r="Y20" s="186">
        <f t="shared" si="3"/>
        <v>0</v>
      </c>
      <c r="Z20" s="57"/>
      <c r="AA20" s="50"/>
    </row>
    <row r="21" spans="2:27" ht="15" customHeight="1" x14ac:dyDescent="0.25">
      <c r="B21" s="126" t="s">
        <v>217</v>
      </c>
      <c r="C21" s="19">
        <v>72587.46420175831</v>
      </c>
      <c r="D21" s="166">
        <v>40952</v>
      </c>
      <c r="E21" s="141"/>
      <c r="F21" s="19"/>
      <c r="G21" s="19"/>
      <c r="H21" s="19">
        <f t="shared" si="0"/>
        <v>72587.46420175831</v>
      </c>
      <c r="I21" s="19">
        <v>5</v>
      </c>
      <c r="J21" s="19">
        <f t="shared" si="10"/>
        <v>9</v>
      </c>
      <c r="K21" s="141">
        <f t="shared" si="11"/>
        <v>-4</v>
      </c>
      <c r="L21" s="19">
        <v>3629</v>
      </c>
      <c r="M21" s="19">
        <f t="shared" si="1"/>
        <v>3629</v>
      </c>
      <c r="N21" s="19">
        <f t="shared" si="4"/>
        <v>0</v>
      </c>
      <c r="O21" s="140">
        <f t="shared" si="5"/>
        <v>0</v>
      </c>
      <c r="P21" s="19">
        <v>68958.46420175831</v>
      </c>
      <c r="Q21" s="19">
        <f t="shared" si="12"/>
        <v>365</v>
      </c>
      <c r="R21" s="19">
        <f t="shared" si="2"/>
        <v>0</v>
      </c>
      <c r="S21" s="19">
        <v>0</v>
      </c>
      <c r="T21" s="19">
        <f t="shared" si="7"/>
        <v>68958.46420175831</v>
      </c>
      <c r="U21" s="19">
        <v>0</v>
      </c>
      <c r="V21" s="19">
        <f t="shared" si="8"/>
        <v>68958.46420175831</v>
      </c>
      <c r="W21" s="19">
        <f t="shared" si="9"/>
        <v>3629</v>
      </c>
      <c r="X21" s="19">
        <v>3629</v>
      </c>
      <c r="Y21" s="186">
        <f t="shared" si="3"/>
        <v>0</v>
      </c>
      <c r="Z21" s="57"/>
      <c r="AA21" s="50"/>
    </row>
    <row r="22" spans="2:27" ht="15" customHeight="1" x14ac:dyDescent="0.25">
      <c r="B22" s="114" t="s">
        <v>218</v>
      </c>
      <c r="C22" s="19">
        <v>3128.7700086964796</v>
      </c>
      <c r="D22" s="166">
        <v>40952</v>
      </c>
      <c r="E22" s="141"/>
      <c r="F22" s="19"/>
      <c r="G22" s="19"/>
      <c r="H22" s="19">
        <f t="shared" si="0"/>
        <v>3128.7700086964796</v>
      </c>
      <c r="I22" s="19">
        <v>5</v>
      </c>
      <c r="J22" s="19">
        <f t="shared" si="10"/>
        <v>9</v>
      </c>
      <c r="K22" s="141">
        <f t="shared" si="11"/>
        <v>-4</v>
      </c>
      <c r="L22" s="19">
        <v>0</v>
      </c>
      <c r="M22" s="19">
        <f t="shared" si="1"/>
        <v>156</v>
      </c>
      <c r="N22" s="19"/>
      <c r="O22" s="140">
        <f t="shared" si="5"/>
        <v>0</v>
      </c>
      <c r="P22" s="19">
        <v>3128.7700086964796</v>
      </c>
      <c r="Q22" s="19">
        <f t="shared" ref="Q22:Q23" si="13">$Q$8-$R$8</f>
        <v>365</v>
      </c>
      <c r="R22" s="19">
        <f t="shared" si="2"/>
        <v>0</v>
      </c>
      <c r="S22" s="19"/>
      <c r="T22" s="19">
        <f t="shared" si="7"/>
        <v>3128.7700086964796</v>
      </c>
      <c r="U22" s="19"/>
      <c r="V22" s="19">
        <f t="shared" si="8"/>
        <v>3128.7700086964796</v>
      </c>
      <c r="W22" s="19">
        <f t="shared" si="9"/>
        <v>0</v>
      </c>
      <c r="X22" s="19">
        <v>0</v>
      </c>
      <c r="Y22" s="186">
        <f t="shared" si="3"/>
        <v>-156</v>
      </c>
      <c r="Z22" s="57"/>
      <c r="AA22" s="50"/>
    </row>
    <row r="23" spans="2:27" ht="15" customHeight="1" x14ac:dyDescent="0.25">
      <c r="B23" s="114" t="s">
        <v>219</v>
      </c>
      <c r="C23" s="19">
        <v>23590.925865571455</v>
      </c>
      <c r="D23" s="166">
        <v>40952</v>
      </c>
      <c r="E23" s="141"/>
      <c r="F23" s="19"/>
      <c r="G23" s="19"/>
      <c r="H23" s="19">
        <f t="shared" si="0"/>
        <v>23590.925865571455</v>
      </c>
      <c r="I23" s="19">
        <v>5</v>
      </c>
      <c r="J23" s="19">
        <f t="shared" si="10"/>
        <v>9</v>
      </c>
      <c r="K23" s="141">
        <f t="shared" si="11"/>
        <v>-4</v>
      </c>
      <c r="L23" s="19">
        <v>1180</v>
      </c>
      <c r="M23" s="19">
        <f t="shared" si="1"/>
        <v>1180</v>
      </c>
      <c r="N23" s="19">
        <f t="shared" ref="N23:N28" si="14">L23-M23</f>
        <v>0</v>
      </c>
      <c r="O23" s="140">
        <f t="shared" si="5"/>
        <v>0</v>
      </c>
      <c r="P23" s="19">
        <v>22410.925865571455</v>
      </c>
      <c r="Q23" s="19">
        <f t="shared" si="13"/>
        <v>365</v>
      </c>
      <c r="R23" s="19">
        <f t="shared" si="2"/>
        <v>0</v>
      </c>
      <c r="S23" s="19">
        <v>0</v>
      </c>
      <c r="T23" s="19">
        <f t="shared" si="7"/>
        <v>22410.925865571455</v>
      </c>
      <c r="U23" s="19">
        <v>0</v>
      </c>
      <c r="V23" s="19">
        <f t="shared" si="8"/>
        <v>22410.925865571455</v>
      </c>
      <c r="W23" s="19">
        <f t="shared" si="9"/>
        <v>1180</v>
      </c>
      <c r="X23" s="19">
        <v>1180</v>
      </c>
      <c r="Y23" s="186">
        <f t="shared" si="3"/>
        <v>0</v>
      </c>
      <c r="Z23" s="57"/>
      <c r="AA23" s="50"/>
    </row>
    <row r="24" spans="2:27" ht="15" customHeight="1" x14ac:dyDescent="0.25">
      <c r="B24" s="359" t="s">
        <v>220</v>
      </c>
      <c r="C24" s="360">
        <v>657209.18098480464</v>
      </c>
      <c r="D24" s="361">
        <v>40952</v>
      </c>
      <c r="E24" s="141"/>
      <c r="F24" s="19"/>
      <c r="G24" s="19"/>
      <c r="H24" s="19">
        <f t="shared" si="0"/>
        <v>657209.18098480464</v>
      </c>
      <c r="I24" s="19">
        <v>5</v>
      </c>
      <c r="J24" s="19">
        <f t="shared" si="10"/>
        <v>9</v>
      </c>
      <c r="K24" s="141">
        <f t="shared" si="11"/>
        <v>-4</v>
      </c>
      <c r="L24" s="19">
        <v>32860</v>
      </c>
      <c r="M24" s="19">
        <f t="shared" si="1"/>
        <v>32860</v>
      </c>
      <c r="N24" s="19">
        <f t="shared" si="14"/>
        <v>0</v>
      </c>
      <c r="O24" s="140">
        <f t="shared" si="5"/>
        <v>0</v>
      </c>
      <c r="P24" s="19">
        <v>624349.18098480464</v>
      </c>
      <c r="Q24" s="19">
        <f t="shared" ref="Q24:Q27" si="15">$Q$8-$R$8</f>
        <v>365</v>
      </c>
      <c r="R24" s="19">
        <f t="shared" si="2"/>
        <v>0</v>
      </c>
      <c r="S24" s="19">
        <v>0</v>
      </c>
      <c r="T24" s="19">
        <f t="shared" si="7"/>
        <v>624349.18098480464</v>
      </c>
      <c r="U24" s="19">
        <v>0</v>
      </c>
      <c r="V24" s="19">
        <f t="shared" si="8"/>
        <v>624349.18098480464</v>
      </c>
      <c r="W24" s="19">
        <f t="shared" si="9"/>
        <v>32860</v>
      </c>
      <c r="X24" s="19">
        <v>32860</v>
      </c>
      <c r="Y24" s="186">
        <f t="shared" si="3"/>
        <v>0</v>
      </c>
      <c r="Z24" s="57"/>
      <c r="AA24" s="50"/>
    </row>
    <row r="25" spans="2:27" ht="15" customHeight="1" x14ac:dyDescent="0.25">
      <c r="B25" s="126" t="s">
        <v>221</v>
      </c>
      <c r="C25" s="19">
        <v>191879.6668298617</v>
      </c>
      <c r="D25" s="166">
        <v>40952</v>
      </c>
      <c r="E25" s="141"/>
      <c r="F25" s="19"/>
      <c r="G25" s="19"/>
      <c r="H25" s="19">
        <f t="shared" si="0"/>
        <v>191879.6668298617</v>
      </c>
      <c r="I25" s="19">
        <v>5</v>
      </c>
      <c r="J25" s="19">
        <f t="shared" si="10"/>
        <v>9</v>
      </c>
      <c r="K25" s="141">
        <f t="shared" si="11"/>
        <v>-4</v>
      </c>
      <c r="L25" s="19">
        <v>9594</v>
      </c>
      <c r="M25" s="19">
        <f t="shared" si="1"/>
        <v>9594</v>
      </c>
      <c r="N25" s="19">
        <f t="shared" si="14"/>
        <v>0</v>
      </c>
      <c r="O25" s="140">
        <f t="shared" si="5"/>
        <v>0</v>
      </c>
      <c r="P25" s="19">
        <v>182285.6668298617</v>
      </c>
      <c r="Q25" s="19">
        <f t="shared" si="15"/>
        <v>365</v>
      </c>
      <c r="R25" s="19">
        <f t="shared" si="2"/>
        <v>0</v>
      </c>
      <c r="S25" s="19">
        <v>0</v>
      </c>
      <c r="T25" s="19">
        <f t="shared" si="7"/>
        <v>182285.6668298617</v>
      </c>
      <c r="U25" s="19">
        <v>0</v>
      </c>
      <c r="V25" s="19">
        <f t="shared" si="8"/>
        <v>182285.6668298617</v>
      </c>
      <c r="W25" s="19">
        <f t="shared" si="9"/>
        <v>9594</v>
      </c>
      <c r="X25" s="19">
        <v>9594</v>
      </c>
      <c r="Y25" s="186">
        <f t="shared" si="3"/>
        <v>0</v>
      </c>
      <c r="Z25" s="57"/>
      <c r="AA25" s="50"/>
    </row>
    <row r="26" spans="2:27" ht="15" customHeight="1" x14ac:dyDescent="0.25">
      <c r="B26" s="359" t="s">
        <v>222</v>
      </c>
      <c r="C26" s="360">
        <v>193194.44934442278</v>
      </c>
      <c r="D26" s="361">
        <v>40952</v>
      </c>
      <c r="E26" s="141"/>
      <c r="F26" s="19"/>
      <c r="G26" s="19"/>
      <c r="H26" s="19">
        <f t="shared" si="0"/>
        <v>193194.44934442278</v>
      </c>
      <c r="I26" s="19">
        <v>5</v>
      </c>
      <c r="J26" s="19">
        <f t="shared" si="10"/>
        <v>9</v>
      </c>
      <c r="K26" s="141">
        <f t="shared" si="11"/>
        <v>-4</v>
      </c>
      <c r="L26" s="19">
        <v>9660</v>
      </c>
      <c r="M26" s="19">
        <f t="shared" si="1"/>
        <v>9660</v>
      </c>
      <c r="N26" s="19">
        <f t="shared" si="14"/>
        <v>0</v>
      </c>
      <c r="O26" s="140">
        <f t="shared" si="5"/>
        <v>0</v>
      </c>
      <c r="P26" s="19">
        <v>183534.44934442278</v>
      </c>
      <c r="Q26" s="19">
        <f t="shared" si="15"/>
        <v>365</v>
      </c>
      <c r="R26" s="19">
        <f t="shared" si="2"/>
        <v>0</v>
      </c>
      <c r="S26" s="19">
        <v>0</v>
      </c>
      <c r="T26" s="19">
        <f t="shared" si="7"/>
        <v>183534.44934442278</v>
      </c>
      <c r="U26" s="19">
        <v>0</v>
      </c>
      <c r="V26" s="19">
        <f t="shared" si="8"/>
        <v>183534.44934442278</v>
      </c>
      <c r="W26" s="19">
        <f t="shared" si="9"/>
        <v>9660</v>
      </c>
      <c r="X26" s="19">
        <v>9660</v>
      </c>
      <c r="Y26" s="186">
        <f t="shared" si="3"/>
        <v>0</v>
      </c>
      <c r="Z26" s="57"/>
      <c r="AA26" s="50"/>
    </row>
    <row r="27" spans="2:27" ht="15" customHeight="1" x14ac:dyDescent="0.25">
      <c r="B27" s="359" t="s">
        <v>223</v>
      </c>
      <c r="C27" s="360">
        <v>51173.022068194645</v>
      </c>
      <c r="D27" s="361">
        <v>40952</v>
      </c>
      <c r="E27" s="141"/>
      <c r="F27" s="19"/>
      <c r="G27" s="19"/>
      <c r="H27" s="19">
        <f t="shared" si="0"/>
        <v>51173.022068194645</v>
      </c>
      <c r="I27" s="19">
        <v>5</v>
      </c>
      <c r="J27" s="19">
        <f t="shared" si="10"/>
        <v>9</v>
      </c>
      <c r="K27" s="141">
        <f t="shared" si="11"/>
        <v>-4</v>
      </c>
      <c r="L27" s="19">
        <v>2559</v>
      </c>
      <c r="M27" s="19">
        <f t="shared" si="1"/>
        <v>2559</v>
      </c>
      <c r="N27" s="19">
        <f t="shared" si="14"/>
        <v>0</v>
      </c>
      <c r="O27" s="140">
        <f t="shared" si="5"/>
        <v>0</v>
      </c>
      <c r="P27" s="19">
        <v>48614.022068194645</v>
      </c>
      <c r="Q27" s="19">
        <f t="shared" si="15"/>
        <v>365</v>
      </c>
      <c r="R27" s="19">
        <f t="shared" si="2"/>
        <v>0</v>
      </c>
      <c r="S27" s="19"/>
      <c r="T27" s="19">
        <f t="shared" si="7"/>
        <v>48614.022068194645</v>
      </c>
      <c r="U27" s="19"/>
      <c r="V27" s="19">
        <f t="shared" si="8"/>
        <v>48614.022068194645</v>
      </c>
      <c r="W27" s="19">
        <f t="shared" si="9"/>
        <v>2559</v>
      </c>
      <c r="X27" s="19">
        <v>2559</v>
      </c>
      <c r="Y27" s="186">
        <f t="shared" si="3"/>
        <v>0</v>
      </c>
      <c r="Z27" s="57"/>
      <c r="AA27" s="50"/>
    </row>
    <row r="28" spans="2:27" ht="15" customHeight="1" x14ac:dyDescent="0.25">
      <c r="B28" s="114" t="s">
        <v>224</v>
      </c>
      <c r="C28" s="19">
        <v>16313.406825343442</v>
      </c>
      <c r="D28" s="166">
        <v>40952</v>
      </c>
      <c r="E28" s="141"/>
      <c r="F28" s="19"/>
      <c r="G28" s="19"/>
      <c r="H28" s="19">
        <f t="shared" si="0"/>
        <v>16313.406825343442</v>
      </c>
      <c r="I28" s="19">
        <v>5</v>
      </c>
      <c r="J28" s="19">
        <f t="shared" si="10"/>
        <v>9</v>
      </c>
      <c r="K28" s="141">
        <f t="shared" si="11"/>
        <v>-4</v>
      </c>
      <c r="L28" s="19">
        <v>816</v>
      </c>
      <c r="M28" s="19">
        <f t="shared" si="1"/>
        <v>816</v>
      </c>
      <c r="N28" s="19">
        <f t="shared" si="14"/>
        <v>0</v>
      </c>
      <c r="O28" s="140">
        <f t="shared" si="5"/>
        <v>0</v>
      </c>
      <c r="P28" s="19">
        <v>15497.406825343442</v>
      </c>
      <c r="Q28" s="19">
        <f>$Q$8-$R$8</f>
        <v>365</v>
      </c>
      <c r="R28" s="19">
        <f t="shared" si="2"/>
        <v>0</v>
      </c>
      <c r="S28" s="19">
        <v>0</v>
      </c>
      <c r="T28" s="19">
        <f t="shared" si="7"/>
        <v>15497.406825343442</v>
      </c>
      <c r="U28" s="19">
        <v>0</v>
      </c>
      <c r="V28" s="19">
        <f t="shared" si="8"/>
        <v>15497.406825343442</v>
      </c>
      <c r="W28" s="19">
        <f t="shared" si="9"/>
        <v>816</v>
      </c>
      <c r="X28" s="19">
        <v>816</v>
      </c>
      <c r="Y28" s="186">
        <f t="shared" si="3"/>
        <v>0</v>
      </c>
      <c r="Z28" s="57"/>
      <c r="AA28" s="50"/>
    </row>
    <row r="29" spans="2:27" ht="15" customHeight="1" x14ac:dyDescent="0.25">
      <c r="B29" s="42"/>
      <c r="C29" s="19">
        <v>0</v>
      </c>
      <c r="D29" s="165"/>
      <c r="E29" s="141"/>
      <c r="F29" s="19"/>
      <c r="G29" s="19"/>
      <c r="H29" s="19">
        <f t="shared" si="0"/>
        <v>0</v>
      </c>
      <c r="I29" s="19"/>
      <c r="J29" s="19"/>
      <c r="K29" s="141"/>
      <c r="L29" s="19"/>
      <c r="M29" s="19">
        <f t="shared" si="1"/>
        <v>0</v>
      </c>
      <c r="N29" s="19"/>
      <c r="O29" s="140"/>
      <c r="P29" s="19"/>
      <c r="Q29" s="19"/>
      <c r="R29" s="19"/>
      <c r="S29" s="19"/>
      <c r="T29" s="19"/>
      <c r="U29" s="19"/>
      <c r="V29" s="19"/>
      <c r="W29" s="19"/>
      <c r="X29" s="19"/>
      <c r="Y29" s="186">
        <f t="shared" si="3"/>
        <v>0</v>
      </c>
      <c r="Z29" s="57"/>
      <c r="AA29" s="50"/>
    </row>
    <row r="30" spans="2:27" ht="15" customHeight="1" x14ac:dyDescent="0.25">
      <c r="B30" s="63" t="s">
        <v>133</v>
      </c>
      <c r="C30" s="19">
        <v>0</v>
      </c>
      <c r="D30" s="165"/>
      <c r="E30" s="141"/>
      <c r="F30" s="19"/>
      <c r="G30" s="19"/>
      <c r="H30" s="19">
        <f t="shared" si="0"/>
        <v>0</v>
      </c>
      <c r="I30" s="19"/>
      <c r="J30" s="19"/>
      <c r="K30" s="141"/>
      <c r="L30" s="19"/>
      <c r="M30" s="19">
        <f t="shared" si="1"/>
        <v>0</v>
      </c>
      <c r="N30" s="19"/>
      <c r="O30" s="140"/>
      <c r="P30" s="19"/>
      <c r="Q30" s="19"/>
      <c r="R30" s="19"/>
      <c r="S30" s="19"/>
      <c r="T30" s="19"/>
      <c r="U30" s="19"/>
      <c r="V30" s="19"/>
      <c r="W30" s="19"/>
      <c r="X30" s="19"/>
      <c r="Y30" s="186">
        <f t="shared" si="3"/>
        <v>0</v>
      </c>
      <c r="Z30" s="57"/>
      <c r="AA30" s="50"/>
    </row>
    <row r="31" spans="2:27" ht="15" customHeight="1" x14ac:dyDescent="0.25">
      <c r="B31" s="42" t="s">
        <v>224</v>
      </c>
      <c r="C31" s="19">
        <v>153035</v>
      </c>
      <c r="D31" s="166">
        <v>41053</v>
      </c>
      <c r="E31" s="141"/>
      <c r="F31" s="19"/>
      <c r="G31" s="19"/>
      <c r="H31" s="19">
        <f t="shared" si="0"/>
        <v>153035</v>
      </c>
      <c r="I31" s="19">
        <v>5</v>
      </c>
      <c r="J31" s="19">
        <f t="shared" si="10"/>
        <v>9</v>
      </c>
      <c r="K31" s="141">
        <f t="shared" ref="K31:K36" si="16">I31-J31:J31</f>
        <v>-4</v>
      </c>
      <c r="L31" s="19">
        <v>7652</v>
      </c>
      <c r="M31" s="19">
        <f t="shared" si="1"/>
        <v>7652</v>
      </c>
      <c r="N31" s="19">
        <f t="shared" ref="N31:N36" si="17">L31-M31</f>
        <v>0</v>
      </c>
      <c r="O31" s="140">
        <f t="shared" si="5"/>
        <v>0</v>
      </c>
      <c r="P31" s="19">
        <v>145383</v>
      </c>
      <c r="Q31" s="19">
        <f t="shared" ref="Q31:Q36" si="18">$Q$8-$R$8</f>
        <v>365</v>
      </c>
      <c r="R31" s="19">
        <f t="shared" si="2"/>
        <v>0</v>
      </c>
      <c r="S31" s="19">
        <v>0</v>
      </c>
      <c r="T31" s="19">
        <f t="shared" ref="T31:T36" si="19">P31+R31+S31</f>
        <v>145383</v>
      </c>
      <c r="U31" s="19">
        <v>0</v>
      </c>
      <c r="V31" s="19">
        <f t="shared" ref="V31:V36" si="20">T31-U31</f>
        <v>145383</v>
      </c>
      <c r="W31" s="19">
        <f t="shared" ref="W31:W36" si="21">H31-V31</f>
        <v>7652</v>
      </c>
      <c r="X31" s="19">
        <v>7652</v>
      </c>
      <c r="Y31" s="186">
        <f t="shared" si="3"/>
        <v>0</v>
      </c>
      <c r="Z31" s="57"/>
      <c r="AA31" s="50"/>
    </row>
    <row r="32" spans="2:27" ht="15" customHeight="1" x14ac:dyDescent="0.25">
      <c r="B32" s="42" t="s">
        <v>225</v>
      </c>
      <c r="C32" s="19">
        <v>42889</v>
      </c>
      <c r="D32" s="166">
        <v>41053</v>
      </c>
      <c r="E32" s="141"/>
      <c r="F32" s="19"/>
      <c r="G32" s="19"/>
      <c r="H32" s="19">
        <f t="shared" si="0"/>
        <v>42889</v>
      </c>
      <c r="I32" s="19">
        <v>5</v>
      </c>
      <c r="J32" s="19">
        <f t="shared" si="10"/>
        <v>9</v>
      </c>
      <c r="K32" s="141">
        <f t="shared" si="16"/>
        <v>-4</v>
      </c>
      <c r="L32" s="19">
        <v>2144</v>
      </c>
      <c r="M32" s="19">
        <f t="shared" si="1"/>
        <v>2144</v>
      </c>
      <c r="N32" s="19">
        <f t="shared" si="17"/>
        <v>0</v>
      </c>
      <c r="O32" s="140">
        <f t="shared" si="5"/>
        <v>0</v>
      </c>
      <c r="P32" s="19">
        <v>40745</v>
      </c>
      <c r="Q32" s="19">
        <f t="shared" si="18"/>
        <v>365</v>
      </c>
      <c r="R32" s="19">
        <f t="shared" si="2"/>
        <v>0</v>
      </c>
      <c r="S32" s="19">
        <v>0</v>
      </c>
      <c r="T32" s="19">
        <f t="shared" si="19"/>
        <v>40745</v>
      </c>
      <c r="U32" s="19">
        <v>0</v>
      </c>
      <c r="V32" s="19">
        <f t="shared" si="20"/>
        <v>40745</v>
      </c>
      <c r="W32" s="19">
        <f t="shared" si="21"/>
        <v>2144</v>
      </c>
      <c r="X32" s="19">
        <v>2144</v>
      </c>
      <c r="Y32" s="186">
        <f t="shared" si="3"/>
        <v>0</v>
      </c>
      <c r="Z32" s="57"/>
      <c r="AA32" s="50"/>
    </row>
    <row r="33" spans="2:27" ht="15" customHeight="1" x14ac:dyDescent="0.25">
      <c r="B33" s="42" t="s">
        <v>226</v>
      </c>
      <c r="C33" s="19">
        <v>44500</v>
      </c>
      <c r="D33" s="166">
        <v>41039</v>
      </c>
      <c r="E33" s="141"/>
      <c r="F33" s="19"/>
      <c r="G33" s="19"/>
      <c r="H33" s="19">
        <f t="shared" si="0"/>
        <v>44500</v>
      </c>
      <c r="I33" s="19">
        <v>5</v>
      </c>
      <c r="J33" s="19">
        <f t="shared" si="10"/>
        <v>9</v>
      </c>
      <c r="K33" s="141">
        <f t="shared" si="16"/>
        <v>-4</v>
      </c>
      <c r="L33" s="19">
        <v>2225</v>
      </c>
      <c r="M33" s="19">
        <f t="shared" si="1"/>
        <v>2225</v>
      </c>
      <c r="N33" s="19">
        <f t="shared" si="17"/>
        <v>0</v>
      </c>
      <c r="O33" s="140">
        <f t="shared" si="5"/>
        <v>0</v>
      </c>
      <c r="P33" s="19">
        <v>42275</v>
      </c>
      <c r="Q33" s="19">
        <f t="shared" si="18"/>
        <v>365</v>
      </c>
      <c r="R33" s="19">
        <f t="shared" si="2"/>
        <v>0</v>
      </c>
      <c r="S33" s="19">
        <v>0</v>
      </c>
      <c r="T33" s="19">
        <f t="shared" si="19"/>
        <v>42275</v>
      </c>
      <c r="U33" s="19">
        <v>0</v>
      </c>
      <c r="V33" s="19">
        <f t="shared" si="20"/>
        <v>42275</v>
      </c>
      <c r="W33" s="19">
        <f t="shared" si="21"/>
        <v>2225</v>
      </c>
      <c r="X33" s="19">
        <v>2225</v>
      </c>
      <c r="Y33" s="186">
        <f t="shared" si="3"/>
        <v>0</v>
      </c>
      <c r="Z33" s="57"/>
      <c r="AA33" s="50"/>
    </row>
    <row r="34" spans="2:27" ht="15" customHeight="1" x14ac:dyDescent="0.25">
      <c r="B34" s="42" t="s">
        <v>227</v>
      </c>
      <c r="C34" s="19">
        <v>36563</v>
      </c>
      <c r="D34" s="166">
        <v>41120</v>
      </c>
      <c r="E34" s="141"/>
      <c r="F34" s="19"/>
      <c r="G34" s="19"/>
      <c r="H34" s="19">
        <f t="shared" si="0"/>
        <v>36563</v>
      </c>
      <c r="I34" s="19">
        <v>5</v>
      </c>
      <c r="J34" s="19">
        <f t="shared" si="10"/>
        <v>9</v>
      </c>
      <c r="K34" s="141">
        <f t="shared" si="16"/>
        <v>-4</v>
      </c>
      <c r="L34" s="19">
        <v>1828</v>
      </c>
      <c r="M34" s="19">
        <f t="shared" si="1"/>
        <v>1828</v>
      </c>
      <c r="N34" s="19">
        <f t="shared" si="17"/>
        <v>0</v>
      </c>
      <c r="O34" s="140">
        <f t="shared" si="5"/>
        <v>0</v>
      </c>
      <c r="P34" s="19">
        <v>34735</v>
      </c>
      <c r="Q34" s="19">
        <f t="shared" si="18"/>
        <v>365</v>
      </c>
      <c r="R34" s="19">
        <f t="shared" si="2"/>
        <v>0</v>
      </c>
      <c r="S34" s="19">
        <v>0</v>
      </c>
      <c r="T34" s="19">
        <f t="shared" si="19"/>
        <v>34735</v>
      </c>
      <c r="U34" s="19">
        <v>0</v>
      </c>
      <c r="V34" s="19">
        <f t="shared" si="20"/>
        <v>34735</v>
      </c>
      <c r="W34" s="19">
        <f t="shared" si="21"/>
        <v>1828</v>
      </c>
      <c r="X34" s="19">
        <v>1828</v>
      </c>
      <c r="Y34" s="186">
        <f t="shared" si="3"/>
        <v>0</v>
      </c>
      <c r="Z34" s="57"/>
      <c r="AA34" s="50"/>
    </row>
    <row r="35" spans="2:27" ht="15" customHeight="1" x14ac:dyDescent="0.25">
      <c r="B35" s="42" t="s">
        <v>228</v>
      </c>
      <c r="C35" s="19">
        <v>17087</v>
      </c>
      <c r="D35" s="166">
        <v>41320</v>
      </c>
      <c r="E35" s="141"/>
      <c r="F35" s="19"/>
      <c r="G35" s="19"/>
      <c r="H35" s="19">
        <f t="shared" si="0"/>
        <v>17087</v>
      </c>
      <c r="I35" s="19">
        <v>5</v>
      </c>
      <c r="J35" s="19">
        <f t="shared" si="10"/>
        <v>8</v>
      </c>
      <c r="K35" s="141">
        <f t="shared" si="16"/>
        <v>-3</v>
      </c>
      <c r="L35" s="19">
        <v>854</v>
      </c>
      <c r="M35" s="19">
        <f t="shared" si="1"/>
        <v>854</v>
      </c>
      <c r="N35" s="19">
        <f t="shared" si="17"/>
        <v>0</v>
      </c>
      <c r="O35" s="140">
        <f t="shared" si="5"/>
        <v>0</v>
      </c>
      <c r="P35" s="19">
        <v>16233</v>
      </c>
      <c r="Q35" s="19">
        <f t="shared" si="18"/>
        <v>365</v>
      </c>
      <c r="R35" s="19">
        <f t="shared" si="2"/>
        <v>0</v>
      </c>
      <c r="S35" s="19">
        <v>0</v>
      </c>
      <c r="T35" s="19">
        <f t="shared" si="19"/>
        <v>16233</v>
      </c>
      <c r="U35" s="19">
        <v>0</v>
      </c>
      <c r="V35" s="19">
        <f t="shared" si="20"/>
        <v>16233</v>
      </c>
      <c r="W35" s="19">
        <f t="shared" si="21"/>
        <v>854</v>
      </c>
      <c r="X35" s="19">
        <v>854</v>
      </c>
      <c r="Y35" s="186">
        <f t="shared" si="3"/>
        <v>0</v>
      </c>
      <c r="Z35" s="57"/>
      <c r="AA35" s="50"/>
    </row>
    <row r="36" spans="2:27" ht="15" customHeight="1" x14ac:dyDescent="0.25">
      <c r="B36" s="42" t="s">
        <v>226</v>
      </c>
      <c r="C36" s="19">
        <v>41500</v>
      </c>
      <c r="D36" s="166">
        <v>40684</v>
      </c>
      <c r="E36" s="141"/>
      <c r="F36" s="19"/>
      <c r="G36" s="19"/>
      <c r="H36" s="19">
        <f t="shared" si="0"/>
        <v>41500</v>
      </c>
      <c r="I36" s="19">
        <v>5</v>
      </c>
      <c r="J36" s="19">
        <f t="shared" si="10"/>
        <v>10</v>
      </c>
      <c r="K36" s="141">
        <f t="shared" si="16"/>
        <v>-5</v>
      </c>
      <c r="L36" s="19">
        <v>2075</v>
      </c>
      <c r="M36" s="19">
        <f t="shared" si="1"/>
        <v>2075</v>
      </c>
      <c r="N36" s="19">
        <f t="shared" si="17"/>
        <v>0</v>
      </c>
      <c r="O36" s="140">
        <f t="shared" si="5"/>
        <v>0</v>
      </c>
      <c r="P36" s="19">
        <v>39425</v>
      </c>
      <c r="Q36" s="19">
        <f t="shared" si="18"/>
        <v>365</v>
      </c>
      <c r="R36" s="19">
        <f t="shared" si="2"/>
        <v>0</v>
      </c>
      <c r="S36" s="19">
        <v>0</v>
      </c>
      <c r="T36" s="19">
        <f t="shared" si="19"/>
        <v>39425</v>
      </c>
      <c r="U36" s="19">
        <v>0</v>
      </c>
      <c r="V36" s="19">
        <f t="shared" si="20"/>
        <v>39425</v>
      </c>
      <c r="W36" s="19">
        <f t="shared" si="21"/>
        <v>2075</v>
      </c>
      <c r="X36" s="19">
        <v>2075</v>
      </c>
      <c r="Y36" s="186">
        <f t="shared" si="3"/>
        <v>0</v>
      </c>
      <c r="Z36" s="57"/>
      <c r="AA36" s="50"/>
    </row>
    <row r="37" spans="2:27" ht="15" customHeight="1" x14ac:dyDescent="0.25">
      <c r="B37" s="42"/>
      <c r="C37" s="19">
        <v>0</v>
      </c>
      <c r="D37" s="166"/>
      <c r="E37" s="141"/>
      <c r="F37" s="19"/>
      <c r="G37" s="19"/>
      <c r="H37" s="19">
        <f t="shared" si="0"/>
        <v>0</v>
      </c>
      <c r="I37" s="19"/>
      <c r="J37" s="19"/>
      <c r="K37" s="141"/>
      <c r="L37" s="19"/>
      <c r="M37" s="19">
        <f t="shared" si="1"/>
        <v>0</v>
      </c>
      <c r="N37" s="19"/>
      <c r="O37" s="140"/>
      <c r="P37" s="19"/>
      <c r="Q37" s="19"/>
      <c r="R37" s="19">
        <f t="shared" si="2"/>
        <v>0</v>
      </c>
      <c r="S37" s="19"/>
      <c r="T37" s="19"/>
      <c r="U37" s="19"/>
      <c r="V37" s="19"/>
      <c r="W37" s="19"/>
      <c r="X37" s="19"/>
      <c r="Y37" s="186">
        <f t="shared" si="3"/>
        <v>0</v>
      </c>
      <c r="Z37" s="57"/>
      <c r="AA37" s="50"/>
    </row>
    <row r="38" spans="2:27" ht="15" customHeight="1" x14ac:dyDescent="0.25">
      <c r="B38" s="63" t="s">
        <v>82</v>
      </c>
      <c r="C38" s="19">
        <v>0</v>
      </c>
      <c r="D38" s="166"/>
      <c r="E38" s="141"/>
      <c r="F38" s="19"/>
      <c r="G38" s="19"/>
      <c r="H38" s="19">
        <f t="shared" si="0"/>
        <v>0</v>
      </c>
      <c r="I38" s="19"/>
      <c r="J38" s="19"/>
      <c r="K38" s="141"/>
      <c r="L38" s="19"/>
      <c r="M38" s="19">
        <f t="shared" si="1"/>
        <v>0</v>
      </c>
      <c r="N38" s="19"/>
      <c r="O38" s="140"/>
      <c r="P38" s="19"/>
      <c r="Q38" s="19"/>
      <c r="R38" s="19">
        <f t="shared" si="2"/>
        <v>0</v>
      </c>
      <c r="S38" s="19"/>
      <c r="T38" s="19"/>
      <c r="U38" s="19"/>
      <c r="V38" s="19"/>
      <c r="W38" s="19"/>
      <c r="X38" s="19"/>
      <c r="Y38" s="186">
        <f t="shared" si="3"/>
        <v>0</v>
      </c>
      <c r="Z38" s="57"/>
      <c r="AA38" s="50"/>
    </row>
    <row r="39" spans="2:27" ht="15" customHeight="1" x14ac:dyDescent="0.25">
      <c r="B39" s="42" t="s">
        <v>229</v>
      </c>
      <c r="C39" s="19">
        <v>77313</v>
      </c>
      <c r="D39" s="166">
        <v>41378</v>
      </c>
      <c r="E39" s="141"/>
      <c r="F39" s="19"/>
      <c r="G39" s="19"/>
      <c r="H39" s="19">
        <f t="shared" si="0"/>
        <v>77313</v>
      </c>
      <c r="I39" s="19">
        <v>5</v>
      </c>
      <c r="J39" s="19">
        <f t="shared" si="10"/>
        <v>8</v>
      </c>
      <c r="K39" s="141">
        <f>I39-J39:J39</f>
        <v>-3</v>
      </c>
      <c r="L39" s="19">
        <v>3866</v>
      </c>
      <c r="M39" s="19">
        <f t="shared" si="1"/>
        <v>3866</v>
      </c>
      <c r="N39" s="19">
        <f>L39-M39</f>
        <v>0</v>
      </c>
      <c r="O39" s="140">
        <f t="shared" si="5"/>
        <v>0</v>
      </c>
      <c r="P39" s="19">
        <v>73447</v>
      </c>
      <c r="Q39" s="19">
        <f t="shared" ref="Q39:Q42" si="22">$Q$8-$R$8</f>
        <v>365</v>
      </c>
      <c r="R39" s="19">
        <f t="shared" si="2"/>
        <v>0</v>
      </c>
      <c r="S39" s="19">
        <v>0</v>
      </c>
      <c r="T39" s="19">
        <f>P39+R39+S39</f>
        <v>73447</v>
      </c>
      <c r="U39" s="19">
        <v>0</v>
      </c>
      <c r="V39" s="19">
        <f>T39-U39</f>
        <v>73447</v>
      </c>
      <c r="W39" s="19">
        <f>H39-V39</f>
        <v>3866</v>
      </c>
      <c r="X39" s="19">
        <v>3866</v>
      </c>
      <c r="Y39" s="186">
        <f t="shared" si="3"/>
        <v>0</v>
      </c>
      <c r="Z39" s="57"/>
      <c r="AA39" s="50"/>
    </row>
    <row r="40" spans="2:27" ht="15" customHeight="1" x14ac:dyDescent="0.25">
      <c r="B40" s="42" t="s">
        <v>230</v>
      </c>
      <c r="C40" s="19">
        <v>49775</v>
      </c>
      <c r="D40" s="166">
        <v>41457</v>
      </c>
      <c r="E40" s="141"/>
      <c r="F40" s="19"/>
      <c r="G40" s="19"/>
      <c r="H40" s="19">
        <f t="shared" si="0"/>
        <v>49775</v>
      </c>
      <c r="I40" s="19">
        <v>5</v>
      </c>
      <c r="J40" s="19">
        <f>ROUND(($K$8-D40)/365,0)</f>
        <v>8</v>
      </c>
      <c r="K40" s="141">
        <f>I40-J40:J40</f>
        <v>-3</v>
      </c>
      <c r="L40" s="19">
        <v>2489</v>
      </c>
      <c r="M40" s="19">
        <f t="shared" si="1"/>
        <v>2489</v>
      </c>
      <c r="N40" s="19">
        <f>L40-M40</f>
        <v>0</v>
      </c>
      <c r="O40" s="140">
        <f t="shared" si="5"/>
        <v>0</v>
      </c>
      <c r="P40" s="19">
        <v>47286</v>
      </c>
      <c r="Q40" s="19">
        <f t="shared" si="22"/>
        <v>365</v>
      </c>
      <c r="R40" s="19">
        <f t="shared" si="2"/>
        <v>0</v>
      </c>
      <c r="S40" s="19">
        <v>0</v>
      </c>
      <c r="T40" s="19">
        <f>P40+R40+S40</f>
        <v>47286</v>
      </c>
      <c r="U40" s="19">
        <v>0</v>
      </c>
      <c r="V40" s="19">
        <f>T40-U40</f>
        <v>47286</v>
      </c>
      <c r="W40" s="19">
        <f>H40-V40</f>
        <v>2489</v>
      </c>
      <c r="X40" s="19">
        <v>2489</v>
      </c>
      <c r="Y40" s="186">
        <f t="shared" si="3"/>
        <v>0</v>
      </c>
      <c r="Z40" s="57"/>
      <c r="AA40" s="50"/>
    </row>
    <row r="41" spans="2:27" ht="15" customHeight="1" x14ac:dyDescent="0.25">
      <c r="B41" s="42" t="s">
        <v>231</v>
      </c>
      <c r="C41" s="19">
        <v>36850</v>
      </c>
      <c r="D41" s="166">
        <v>41510</v>
      </c>
      <c r="E41" s="141"/>
      <c r="F41" s="19"/>
      <c r="G41" s="19"/>
      <c r="H41" s="19">
        <f t="shared" si="0"/>
        <v>36850</v>
      </c>
      <c r="I41" s="19">
        <v>5</v>
      </c>
      <c r="J41" s="19">
        <f t="shared" si="10"/>
        <v>8</v>
      </c>
      <c r="K41" s="141">
        <f>I41-J41:J41</f>
        <v>-3</v>
      </c>
      <c r="L41" s="19">
        <v>1843</v>
      </c>
      <c r="M41" s="19">
        <f t="shared" si="1"/>
        <v>1843</v>
      </c>
      <c r="N41" s="19">
        <f>L41-M41</f>
        <v>0</v>
      </c>
      <c r="O41" s="140">
        <f t="shared" si="5"/>
        <v>0</v>
      </c>
      <c r="P41" s="19">
        <v>35007</v>
      </c>
      <c r="Q41" s="19">
        <f t="shared" si="22"/>
        <v>365</v>
      </c>
      <c r="R41" s="19">
        <f t="shared" si="2"/>
        <v>0</v>
      </c>
      <c r="S41" s="19">
        <v>0</v>
      </c>
      <c r="T41" s="19">
        <f>P41+R41+S41</f>
        <v>35007</v>
      </c>
      <c r="U41" s="19">
        <v>0</v>
      </c>
      <c r="V41" s="19">
        <f>T41-U41</f>
        <v>35007</v>
      </c>
      <c r="W41" s="19">
        <f>H41-V41</f>
        <v>1843</v>
      </c>
      <c r="X41" s="19">
        <v>1843</v>
      </c>
      <c r="Y41" s="186">
        <f t="shared" si="3"/>
        <v>0</v>
      </c>
      <c r="Z41" s="57"/>
      <c r="AA41" s="50"/>
    </row>
    <row r="42" spans="2:27" ht="15" customHeight="1" x14ac:dyDescent="0.25">
      <c r="B42" s="42" t="s">
        <v>232</v>
      </c>
      <c r="C42" s="19">
        <v>10862</v>
      </c>
      <c r="D42" s="166">
        <v>41510</v>
      </c>
      <c r="E42" s="141"/>
      <c r="F42" s="19"/>
      <c r="G42" s="19"/>
      <c r="H42" s="19">
        <f t="shared" si="0"/>
        <v>10862</v>
      </c>
      <c r="I42" s="19">
        <v>5</v>
      </c>
      <c r="J42" s="19">
        <f t="shared" si="10"/>
        <v>8</v>
      </c>
      <c r="K42" s="141">
        <f>I42-J42:J42</f>
        <v>-3</v>
      </c>
      <c r="L42" s="19">
        <v>543</v>
      </c>
      <c r="M42" s="19">
        <f t="shared" si="1"/>
        <v>543</v>
      </c>
      <c r="N42" s="19">
        <f>L42-M42</f>
        <v>0</v>
      </c>
      <c r="O42" s="140">
        <f>N42/C42/I42*100</f>
        <v>0</v>
      </c>
      <c r="P42" s="19">
        <v>10319</v>
      </c>
      <c r="Q42" s="19">
        <f t="shared" si="22"/>
        <v>365</v>
      </c>
      <c r="R42" s="19">
        <f t="shared" si="2"/>
        <v>0</v>
      </c>
      <c r="S42" s="19">
        <v>0</v>
      </c>
      <c r="T42" s="19">
        <f>P42+R42+S42</f>
        <v>10319</v>
      </c>
      <c r="U42" s="19">
        <v>0</v>
      </c>
      <c r="V42" s="19">
        <f>T42-U42</f>
        <v>10319</v>
      </c>
      <c r="W42" s="19">
        <f>H42-V42</f>
        <v>543</v>
      </c>
      <c r="X42" s="19">
        <v>543</v>
      </c>
      <c r="Y42" s="186">
        <f t="shared" si="3"/>
        <v>0</v>
      </c>
      <c r="Z42" s="57"/>
      <c r="AA42" s="50"/>
    </row>
    <row r="43" spans="2:27" ht="15" customHeight="1" x14ac:dyDescent="0.25">
      <c r="B43" s="42"/>
      <c r="C43" s="19">
        <v>0</v>
      </c>
      <c r="D43" s="166"/>
      <c r="E43" s="141"/>
      <c r="F43" s="19"/>
      <c r="G43" s="19"/>
      <c r="H43" s="19">
        <f t="shared" si="0"/>
        <v>0</v>
      </c>
      <c r="I43" s="19"/>
      <c r="J43" s="19"/>
      <c r="K43" s="141"/>
      <c r="L43" s="19"/>
      <c r="M43" s="19">
        <f t="shared" si="1"/>
        <v>0</v>
      </c>
      <c r="N43" s="19"/>
      <c r="O43" s="140"/>
      <c r="P43" s="19"/>
      <c r="Q43" s="19"/>
      <c r="R43" s="19">
        <f t="shared" si="2"/>
        <v>0</v>
      </c>
      <c r="S43" s="19"/>
      <c r="T43" s="19"/>
      <c r="U43" s="19"/>
      <c r="V43" s="19"/>
      <c r="W43" s="19"/>
      <c r="X43" s="19"/>
      <c r="Y43" s="186">
        <f t="shared" si="3"/>
        <v>0</v>
      </c>
      <c r="Z43" s="57"/>
      <c r="AA43" s="50"/>
    </row>
    <row r="44" spans="2:27" ht="15" customHeight="1" x14ac:dyDescent="0.25">
      <c r="B44" s="63" t="s">
        <v>134</v>
      </c>
      <c r="C44" s="19"/>
      <c r="D44" s="166"/>
      <c r="E44" s="141"/>
      <c r="F44" s="19"/>
      <c r="G44" s="19"/>
      <c r="H44" s="19"/>
      <c r="I44" s="19"/>
      <c r="J44" s="19"/>
      <c r="K44" s="141"/>
      <c r="L44" s="19"/>
      <c r="M44" s="19">
        <f t="shared" si="1"/>
        <v>0</v>
      </c>
      <c r="N44" s="19"/>
      <c r="O44" s="140"/>
      <c r="P44" s="19"/>
      <c r="Q44" s="19"/>
      <c r="R44" s="19">
        <f t="shared" si="2"/>
        <v>0</v>
      </c>
      <c r="S44" s="19"/>
      <c r="T44" s="19"/>
      <c r="U44" s="19"/>
      <c r="V44" s="19"/>
      <c r="W44" s="19"/>
      <c r="X44" s="19"/>
      <c r="Y44" s="186">
        <f t="shared" si="3"/>
        <v>0</v>
      </c>
      <c r="Z44" s="57"/>
      <c r="AA44" s="50"/>
    </row>
    <row r="45" spans="2:27" ht="15" customHeight="1" x14ac:dyDescent="0.25">
      <c r="B45" s="40" t="s">
        <v>233</v>
      </c>
      <c r="C45" s="59">
        <v>26490</v>
      </c>
      <c r="D45" s="166">
        <v>41819</v>
      </c>
      <c r="E45" s="170">
        <v>0</v>
      </c>
      <c r="F45" s="19"/>
      <c r="G45" s="19"/>
      <c r="H45" s="19">
        <f t="shared" si="0"/>
        <v>26490</v>
      </c>
      <c r="I45" s="19">
        <v>5</v>
      </c>
      <c r="J45" s="19">
        <f t="shared" ref="J45:J58" si="23">ROUND(($K$8-D45)/365,0)</f>
        <v>7</v>
      </c>
      <c r="K45" s="141">
        <f>I45-J45</f>
        <v>-2</v>
      </c>
      <c r="L45" s="19">
        <v>1311.6490410958904</v>
      </c>
      <c r="M45" s="19">
        <f t="shared" si="1"/>
        <v>1325</v>
      </c>
      <c r="N45" s="19">
        <f>C45-M45</f>
        <v>25165</v>
      </c>
      <c r="O45" s="140">
        <f>N45/C45/I45*100</f>
        <v>18.999622499056247</v>
      </c>
      <c r="P45" s="19">
        <v>25178.35095890411</v>
      </c>
      <c r="Q45" s="19">
        <f t="shared" ref="Q45:Q87" si="24">$Q$8-$R$8</f>
        <v>365</v>
      </c>
      <c r="R45" s="19"/>
      <c r="S45" s="19">
        <v>0</v>
      </c>
      <c r="T45" s="19">
        <f>P45+R45+S45</f>
        <v>25178.35095890411</v>
      </c>
      <c r="U45" s="19">
        <v>0</v>
      </c>
      <c r="V45" s="19">
        <f>T45-U45</f>
        <v>25178.35095890411</v>
      </c>
      <c r="W45" s="19">
        <f>H45-V45</f>
        <v>1311.6490410958904</v>
      </c>
      <c r="X45" s="19">
        <v>1311.6490410958904</v>
      </c>
      <c r="Y45" s="186">
        <f t="shared" si="3"/>
        <v>-13.350958904109575</v>
      </c>
      <c r="Z45" s="57"/>
      <c r="AA45" s="50"/>
    </row>
    <row r="46" spans="2:27" ht="15" customHeight="1" x14ac:dyDescent="0.25">
      <c r="B46" s="40" t="s">
        <v>233</v>
      </c>
      <c r="C46" s="59">
        <v>4000</v>
      </c>
      <c r="D46" s="166">
        <v>41819</v>
      </c>
      <c r="E46" s="170">
        <v>0</v>
      </c>
      <c r="F46" s="19"/>
      <c r="G46" s="19"/>
      <c r="H46" s="19">
        <f t="shared" si="0"/>
        <v>4000</v>
      </c>
      <c r="I46" s="19">
        <v>5</v>
      </c>
      <c r="J46" s="19">
        <f t="shared" si="23"/>
        <v>7</v>
      </c>
      <c r="K46" s="141">
        <f t="shared" ref="K46:K55" si="25">I46-J46</f>
        <v>-2</v>
      </c>
      <c r="L46" s="19">
        <v>198.31506849315065</v>
      </c>
      <c r="M46" s="19">
        <f t="shared" si="1"/>
        <v>200</v>
      </c>
      <c r="N46" s="19">
        <f t="shared" ref="N46:N55" si="26">C46-M46</f>
        <v>3800</v>
      </c>
      <c r="O46" s="140">
        <f t="shared" ref="O46:O59" si="27">N46/C46/I46*100</f>
        <v>19</v>
      </c>
      <c r="P46" s="19">
        <v>3801.6849315068494</v>
      </c>
      <c r="Q46" s="19">
        <f t="shared" si="24"/>
        <v>365</v>
      </c>
      <c r="R46" s="19"/>
      <c r="S46" s="19">
        <v>0</v>
      </c>
      <c r="T46" s="19">
        <f t="shared" ref="T46:T58" si="28">P46+R46+S46</f>
        <v>3801.6849315068494</v>
      </c>
      <c r="U46" s="19">
        <v>0</v>
      </c>
      <c r="V46" s="19">
        <f t="shared" ref="V46:V54" si="29">T46-U46</f>
        <v>3801.6849315068494</v>
      </c>
      <c r="W46" s="19">
        <f t="shared" ref="W46:W54" si="30">H46-V46</f>
        <v>198.31506849315065</v>
      </c>
      <c r="X46" s="19">
        <v>198.31506849315065</v>
      </c>
      <c r="Y46" s="186">
        <f t="shared" si="3"/>
        <v>-1.6849315068493524</v>
      </c>
      <c r="Z46" s="57"/>
      <c r="AA46" s="50"/>
    </row>
    <row r="47" spans="2:27" ht="15" customHeight="1" x14ac:dyDescent="0.25">
      <c r="B47" s="40" t="s">
        <v>234</v>
      </c>
      <c r="C47" s="59">
        <v>135750</v>
      </c>
      <c r="D47" s="166">
        <v>41845</v>
      </c>
      <c r="E47" s="170">
        <v>0</v>
      </c>
      <c r="F47" s="19"/>
      <c r="G47" s="19"/>
      <c r="H47" s="19">
        <f t="shared" si="0"/>
        <v>135750</v>
      </c>
      <c r="I47" s="19">
        <v>5</v>
      </c>
      <c r="J47" s="19">
        <f t="shared" si="23"/>
        <v>7</v>
      </c>
      <c r="K47" s="141">
        <f t="shared" si="25"/>
        <v>-2</v>
      </c>
      <c r="L47" s="19">
        <v>6717.4041095890425</v>
      </c>
      <c r="M47" s="19">
        <f t="shared" si="1"/>
        <v>6788</v>
      </c>
      <c r="N47" s="19">
        <f t="shared" si="26"/>
        <v>128962</v>
      </c>
      <c r="O47" s="140">
        <f t="shared" si="27"/>
        <v>18.999926335174955</v>
      </c>
      <c r="P47" s="19">
        <v>129032.59589041096</v>
      </c>
      <c r="Q47" s="19">
        <f t="shared" si="24"/>
        <v>365</v>
      </c>
      <c r="R47" s="19"/>
      <c r="S47" s="19">
        <v>0</v>
      </c>
      <c r="T47" s="19">
        <f t="shared" si="28"/>
        <v>129032.59589041096</v>
      </c>
      <c r="U47" s="19">
        <v>0</v>
      </c>
      <c r="V47" s="19">
        <f t="shared" si="29"/>
        <v>129032.59589041096</v>
      </c>
      <c r="W47" s="19">
        <f t="shared" si="30"/>
        <v>6717.4041095890425</v>
      </c>
      <c r="X47" s="19">
        <v>6717.4041095890425</v>
      </c>
      <c r="Y47" s="186">
        <f t="shared" si="3"/>
        <v>-70.595890410957509</v>
      </c>
      <c r="Z47" s="57"/>
      <c r="AA47" s="50"/>
    </row>
    <row r="48" spans="2:27" ht="15" customHeight="1" x14ac:dyDescent="0.25">
      <c r="B48" s="40" t="s">
        <v>235</v>
      </c>
      <c r="C48" s="59">
        <v>46947</v>
      </c>
      <c r="D48" s="166">
        <v>41845</v>
      </c>
      <c r="E48" s="170">
        <v>0</v>
      </c>
      <c r="F48" s="19"/>
      <c r="G48" s="19"/>
      <c r="H48" s="19">
        <f t="shared" si="0"/>
        <v>46947</v>
      </c>
      <c r="I48" s="19">
        <v>5</v>
      </c>
      <c r="J48" s="19">
        <f t="shared" si="23"/>
        <v>7</v>
      </c>
      <c r="K48" s="141">
        <f t="shared" si="25"/>
        <v>-2</v>
      </c>
      <c r="L48" s="19">
        <v>2322.8089041095809</v>
      </c>
      <c r="M48" s="19">
        <f t="shared" si="1"/>
        <v>2347</v>
      </c>
      <c r="N48" s="19">
        <f t="shared" si="26"/>
        <v>44600</v>
      </c>
      <c r="O48" s="140">
        <f t="shared" si="27"/>
        <v>19.000149104309113</v>
      </c>
      <c r="P48" s="19">
        <v>44624.191095890419</v>
      </c>
      <c r="Q48" s="19">
        <f t="shared" si="24"/>
        <v>365</v>
      </c>
      <c r="R48" s="19"/>
      <c r="S48" s="19">
        <v>0</v>
      </c>
      <c r="T48" s="19">
        <f t="shared" ref="T48:T52" si="31">P48+R48+S48</f>
        <v>44624.191095890419</v>
      </c>
      <c r="U48" s="19">
        <v>0</v>
      </c>
      <c r="V48" s="19">
        <f t="shared" si="29"/>
        <v>44624.191095890419</v>
      </c>
      <c r="W48" s="19">
        <f t="shared" si="30"/>
        <v>2322.8089041095809</v>
      </c>
      <c r="X48" s="19">
        <v>2322.8089041095809</v>
      </c>
      <c r="Y48" s="186">
        <f t="shared" si="3"/>
        <v>-24.191095890419092</v>
      </c>
      <c r="Z48" s="57"/>
      <c r="AA48" s="50"/>
    </row>
    <row r="49" spans="2:27" ht="15" customHeight="1" x14ac:dyDescent="0.25">
      <c r="B49" s="40" t="s">
        <v>233</v>
      </c>
      <c r="C49" s="59">
        <v>6490</v>
      </c>
      <c r="D49" s="166">
        <v>41881</v>
      </c>
      <c r="E49" s="170">
        <v>0</v>
      </c>
      <c r="F49" s="19"/>
      <c r="G49" s="19"/>
      <c r="H49" s="19">
        <f t="shared" si="0"/>
        <v>6490</v>
      </c>
      <c r="I49" s="19">
        <v>5</v>
      </c>
      <c r="J49" s="19">
        <f t="shared" si="23"/>
        <v>7</v>
      </c>
      <c r="K49" s="141">
        <f t="shared" si="25"/>
        <v>-2</v>
      </c>
      <c r="L49" s="19">
        <v>321.5317808219188</v>
      </c>
      <c r="M49" s="19">
        <f t="shared" si="1"/>
        <v>325</v>
      </c>
      <c r="N49" s="19">
        <f t="shared" si="26"/>
        <v>6165</v>
      </c>
      <c r="O49" s="140">
        <f t="shared" si="27"/>
        <v>18.998459167950692</v>
      </c>
      <c r="P49" s="19">
        <v>6168.4682191780812</v>
      </c>
      <c r="Q49" s="19">
        <f t="shared" si="24"/>
        <v>365</v>
      </c>
      <c r="R49" s="19"/>
      <c r="S49" s="19">
        <v>0</v>
      </c>
      <c r="T49" s="19">
        <f t="shared" si="31"/>
        <v>6168.4682191780812</v>
      </c>
      <c r="U49" s="19">
        <v>0</v>
      </c>
      <c r="V49" s="19">
        <f t="shared" si="29"/>
        <v>6168.4682191780812</v>
      </c>
      <c r="W49" s="19">
        <f t="shared" si="30"/>
        <v>321.5317808219188</v>
      </c>
      <c r="X49" s="19">
        <v>321.5317808219188</v>
      </c>
      <c r="Y49" s="186">
        <f t="shared" si="3"/>
        <v>-3.4682191780811991</v>
      </c>
      <c r="Z49" s="57"/>
      <c r="AA49" s="50"/>
    </row>
    <row r="50" spans="2:27" ht="15" customHeight="1" x14ac:dyDescent="0.25">
      <c r="B50" s="40" t="s">
        <v>236</v>
      </c>
      <c r="C50" s="59">
        <v>2827</v>
      </c>
      <c r="D50" s="166">
        <v>41881</v>
      </c>
      <c r="E50" s="170">
        <v>0</v>
      </c>
      <c r="F50" s="19"/>
      <c r="G50" s="19"/>
      <c r="H50" s="19">
        <f t="shared" si="0"/>
        <v>2827</v>
      </c>
      <c r="I50" s="19">
        <v>5</v>
      </c>
      <c r="J50" s="19">
        <f>ROUND(($K$8-D50)/365,0)</f>
        <v>7</v>
      </c>
      <c r="K50" s="141">
        <f t="shared" si="25"/>
        <v>-2</v>
      </c>
      <c r="L50" s="19">
        <v>139.42994520547927</v>
      </c>
      <c r="M50" s="19">
        <f t="shared" si="1"/>
        <v>141</v>
      </c>
      <c r="N50" s="19">
        <f t="shared" si="26"/>
        <v>2686</v>
      </c>
      <c r="O50" s="140">
        <f t="shared" si="27"/>
        <v>19.002476123098692</v>
      </c>
      <c r="P50" s="19">
        <v>2687.5700547945207</v>
      </c>
      <c r="Q50" s="19">
        <f t="shared" si="24"/>
        <v>365</v>
      </c>
      <c r="R50" s="19"/>
      <c r="S50" s="19">
        <v>0</v>
      </c>
      <c r="T50" s="19">
        <f t="shared" si="31"/>
        <v>2687.5700547945207</v>
      </c>
      <c r="U50" s="19">
        <v>0</v>
      </c>
      <c r="V50" s="19">
        <f t="shared" si="29"/>
        <v>2687.5700547945207</v>
      </c>
      <c r="W50" s="19">
        <f t="shared" si="30"/>
        <v>139.42994520547927</v>
      </c>
      <c r="X50" s="19">
        <v>139.42994520547927</v>
      </c>
      <c r="Y50" s="186">
        <f t="shared" si="3"/>
        <v>-1.570054794520729</v>
      </c>
      <c r="Z50" s="57"/>
      <c r="AA50" s="50"/>
    </row>
    <row r="51" spans="2:27" ht="15" customHeight="1" x14ac:dyDescent="0.25">
      <c r="B51" s="40" t="s">
        <v>237</v>
      </c>
      <c r="C51" s="59">
        <v>3420</v>
      </c>
      <c r="D51" s="166">
        <v>41972</v>
      </c>
      <c r="E51" s="170">
        <v>0</v>
      </c>
      <c r="F51" s="19"/>
      <c r="G51" s="19"/>
      <c r="H51" s="19">
        <f t="shared" si="0"/>
        <v>3420</v>
      </c>
      <c r="I51" s="19">
        <v>5</v>
      </c>
      <c r="J51" s="19">
        <v>5</v>
      </c>
      <c r="K51" s="141">
        <f t="shared" si="25"/>
        <v>0</v>
      </c>
      <c r="L51" s="19">
        <v>169.02630136986272</v>
      </c>
      <c r="M51" s="19">
        <f t="shared" si="1"/>
        <v>171</v>
      </c>
      <c r="N51" s="19">
        <f t="shared" si="26"/>
        <v>3249</v>
      </c>
      <c r="O51" s="140">
        <f t="shared" si="27"/>
        <v>19</v>
      </c>
      <c r="P51" s="19">
        <v>3250.9736986301373</v>
      </c>
      <c r="Q51" s="19">
        <f t="shared" si="24"/>
        <v>365</v>
      </c>
      <c r="R51" s="19"/>
      <c r="S51" s="19">
        <v>0</v>
      </c>
      <c r="T51" s="19">
        <f t="shared" si="31"/>
        <v>3250.9736986301373</v>
      </c>
      <c r="U51" s="19">
        <v>0</v>
      </c>
      <c r="V51" s="19">
        <f t="shared" si="29"/>
        <v>3250.9736986301373</v>
      </c>
      <c r="W51" s="19">
        <f t="shared" si="30"/>
        <v>169.02630136986272</v>
      </c>
      <c r="X51" s="19">
        <v>169.02630136986272</v>
      </c>
      <c r="Y51" s="186">
        <f t="shared" si="3"/>
        <v>-1.9736986301372781</v>
      </c>
      <c r="Z51" s="57"/>
      <c r="AA51" s="50"/>
    </row>
    <row r="52" spans="2:27" ht="15" customHeight="1" x14ac:dyDescent="0.25">
      <c r="B52" s="40" t="s">
        <v>240</v>
      </c>
      <c r="C52" s="59">
        <v>12630</v>
      </c>
      <c r="D52" s="166">
        <v>41972</v>
      </c>
      <c r="E52" s="170">
        <v>0</v>
      </c>
      <c r="F52" s="19"/>
      <c r="G52" s="19"/>
      <c r="H52" s="19">
        <f t="shared" si="0"/>
        <v>12630</v>
      </c>
      <c r="I52" s="19">
        <v>5</v>
      </c>
      <c r="J52" s="19">
        <v>5</v>
      </c>
      <c r="K52" s="141">
        <f t="shared" si="25"/>
        <v>0</v>
      </c>
      <c r="L52" s="19">
        <v>624.83397260274069</v>
      </c>
      <c r="M52" s="19">
        <f t="shared" si="1"/>
        <v>632</v>
      </c>
      <c r="N52" s="19">
        <f t="shared" si="26"/>
        <v>11998</v>
      </c>
      <c r="O52" s="140">
        <f t="shared" si="27"/>
        <v>18.999208234362627</v>
      </c>
      <c r="P52" s="19">
        <v>12005.166027397259</v>
      </c>
      <c r="Q52" s="19">
        <f t="shared" si="24"/>
        <v>365</v>
      </c>
      <c r="R52" s="19"/>
      <c r="S52" s="19">
        <v>0</v>
      </c>
      <c r="T52" s="19">
        <f t="shared" si="31"/>
        <v>12005.166027397259</v>
      </c>
      <c r="U52" s="19">
        <v>0</v>
      </c>
      <c r="V52" s="19">
        <f t="shared" si="29"/>
        <v>12005.166027397259</v>
      </c>
      <c r="W52" s="19">
        <f t="shared" si="30"/>
        <v>624.83397260274069</v>
      </c>
      <c r="X52" s="19">
        <v>624.83397260274069</v>
      </c>
      <c r="Y52" s="186">
        <f t="shared" si="3"/>
        <v>-7.1660273972593131</v>
      </c>
      <c r="Z52" s="57"/>
      <c r="AA52" s="50"/>
    </row>
    <row r="53" spans="2:27" ht="15" customHeight="1" x14ac:dyDescent="0.25">
      <c r="M53" s="51">
        <f t="shared" si="1"/>
        <v>0</v>
      </c>
      <c r="Y53" s="186">
        <f t="shared" si="3"/>
        <v>0</v>
      </c>
    </row>
    <row r="54" spans="2:27" ht="15" customHeight="1" x14ac:dyDescent="0.25">
      <c r="B54" s="40" t="s">
        <v>242</v>
      </c>
      <c r="C54" s="19">
        <v>4421</v>
      </c>
      <c r="D54" s="166">
        <v>41972</v>
      </c>
      <c r="E54" s="141">
        <v>0</v>
      </c>
      <c r="F54" s="19"/>
      <c r="G54" s="19"/>
      <c r="H54" s="19">
        <f t="shared" si="0"/>
        <v>4421</v>
      </c>
      <c r="I54" s="19">
        <v>5</v>
      </c>
      <c r="J54" s="19">
        <v>5</v>
      </c>
      <c r="K54" s="141">
        <f t="shared" si="25"/>
        <v>0</v>
      </c>
      <c r="L54" s="19">
        <v>218.98487671232851</v>
      </c>
      <c r="M54" s="19">
        <f t="shared" si="1"/>
        <v>221</v>
      </c>
      <c r="N54" s="19">
        <f t="shared" si="26"/>
        <v>4200</v>
      </c>
      <c r="O54" s="140">
        <f t="shared" si="27"/>
        <v>19.000226193168963</v>
      </c>
      <c r="P54" s="19">
        <v>4202.0151232876715</v>
      </c>
      <c r="Q54" s="19">
        <f t="shared" si="24"/>
        <v>365</v>
      </c>
      <c r="R54" s="19"/>
      <c r="S54" s="19">
        <v>0</v>
      </c>
      <c r="T54" s="19">
        <f t="shared" si="28"/>
        <v>4202.0151232876715</v>
      </c>
      <c r="U54" s="19">
        <v>0</v>
      </c>
      <c r="V54" s="19">
        <f t="shared" si="29"/>
        <v>4202.0151232876715</v>
      </c>
      <c r="W54" s="19">
        <f t="shared" si="30"/>
        <v>218.98487671232851</v>
      </c>
      <c r="X54" s="19">
        <v>218.98487671232851</v>
      </c>
      <c r="Y54" s="186">
        <f t="shared" si="3"/>
        <v>-2.0151232876714857</v>
      </c>
      <c r="Z54" s="57"/>
      <c r="AA54" s="50"/>
    </row>
    <row r="55" spans="2:27" ht="15" customHeight="1" x14ac:dyDescent="0.25">
      <c r="B55" s="40" t="s">
        <v>233</v>
      </c>
      <c r="C55" s="19">
        <v>3000</v>
      </c>
      <c r="D55" s="166">
        <v>41851</v>
      </c>
      <c r="E55" s="141">
        <v>0</v>
      </c>
      <c r="F55" s="19"/>
      <c r="G55" s="19"/>
      <c r="H55" s="19">
        <f t="shared" si="0"/>
        <v>3000</v>
      </c>
      <c r="I55" s="19">
        <v>5</v>
      </c>
      <c r="J55" s="19">
        <f t="shared" si="23"/>
        <v>7</v>
      </c>
      <c r="K55" s="141">
        <f t="shared" si="25"/>
        <v>-2</v>
      </c>
      <c r="L55" s="19">
        <v>147.95890410958873</v>
      </c>
      <c r="M55" s="19">
        <f t="shared" si="1"/>
        <v>150</v>
      </c>
      <c r="N55" s="19">
        <f t="shared" si="26"/>
        <v>2850</v>
      </c>
      <c r="O55" s="140">
        <f t="shared" si="27"/>
        <v>19</v>
      </c>
      <c r="P55" s="19">
        <v>2852.0410958904113</v>
      </c>
      <c r="Q55" s="19">
        <f t="shared" si="24"/>
        <v>365</v>
      </c>
      <c r="R55" s="19"/>
      <c r="S55" s="19">
        <v>0</v>
      </c>
      <c r="T55" s="19">
        <f t="shared" si="28"/>
        <v>2852.0410958904113</v>
      </c>
      <c r="U55" s="19"/>
      <c r="V55" s="19">
        <f>T55-U55</f>
        <v>2852.0410958904113</v>
      </c>
      <c r="W55" s="19">
        <f>H55-V55</f>
        <v>147.95890410958873</v>
      </c>
      <c r="X55" s="19">
        <v>147.95890410958873</v>
      </c>
      <c r="Y55" s="186">
        <f t="shared" si="3"/>
        <v>-2.0410958904112704</v>
      </c>
      <c r="Z55" s="57"/>
      <c r="AA55" s="50"/>
    </row>
    <row r="56" spans="2:27" ht="15" customHeight="1" x14ac:dyDescent="0.25">
      <c r="B56" s="40"/>
      <c r="C56" s="19"/>
      <c r="D56" s="166"/>
      <c r="E56" s="141"/>
      <c r="F56" s="19"/>
      <c r="G56" s="19"/>
      <c r="H56" s="19"/>
      <c r="I56" s="19"/>
      <c r="J56" s="19"/>
      <c r="K56" s="141"/>
      <c r="L56" s="19"/>
      <c r="M56" s="19">
        <f t="shared" si="1"/>
        <v>0</v>
      </c>
      <c r="N56" s="19"/>
      <c r="O56" s="140"/>
      <c r="P56" s="19"/>
      <c r="Q56" s="19"/>
      <c r="R56" s="19">
        <f t="shared" si="2"/>
        <v>0</v>
      </c>
      <c r="S56" s="19"/>
      <c r="T56" s="19"/>
      <c r="U56" s="19"/>
      <c r="V56" s="19"/>
      <c r="W56" s="19"/>
      <c r="X56" s="19"/>
      <c r="Y56" s="186">
        <f t="shared" si="3"/>
        <v>0</v>
      </c>
      <c r="Z56" s="57"/>
      <c r="AA56" s="50"/>
    </row>
    <row r="57" spans="2:27" ht="15" customHeight="1" x14ac:dyDescent="0.25">
      <c r="B57" s="63" t="s">
        <v>356</v>
      </c>
      <c r="C57" s="19"/>
      <c r="D57" s="166"/>
      <c r="E57" s="141"/>
      <c r="F57" s="19"/>
      <c r="G57" s="19"/>
      <c r="H57" s="19"/>
      <c r="I57" s="19"/>
      <c r="J57" s="19"/>
      <c r="K57" s="141"/>
      <c r="L57" s="19"/>
      <c r="M57" s="19">
        <f t="shared" si="1"/>
        <v>0</v>
      </c>
      <c r="N57" s="19"/>
      <c r="O57" s="140"/>
      <c r="P57" s="19"/>
      <c r="Q57" s="19"/>
      <c r="R57" s="19">
        <f t="shared" si="2"/>
        <v>0</v>
      </c>
      <c r="S57" s="19"/>
      <c r="T57" s="19"/>
      <c r="U57" s="19"/>
      <c r="V57" s="19"/>
      <c r="W57" s="19"/>
      <c r="X57" s="19"/>
      <c r="Y57" s="186">
        <f t="shared" si="3"/>
        <v>0</v>
      </c>
      <c r="Z57" s="57"/>
      <c r="AA57" s="50"/>
    </row>
    <row r="58" spans="2:27" ht="15" customHeight="1" x14ac:dyDescent="0.3">
      <c r="B58" s="137" t="s">
        <v>357</v>
      </c>
      <c r="C58" s="19">
        <v>22000</v>
      </c>
      <c r="D58" s="166">
        <v>42521</v>
      </c>
      <c r="E58" s="141">
        <v>0</v>
      </c>
      <c r="F58" s="19"/>
      <c r="G58" s="19"/>
      <c r="H58" s="19">
        <f t="shared" si="0"/>
        <v>22000</v>
      </c>
      <c r="I58" s="19">
        <v>5</v>
      </c>
      <c r="J58" s="19">
        <f t="shared" si="23"/>
        <v>5</v>
      </c>
      <c r="K58" s="141">
        <f>I58-J58</f>
        <v>0</v>
      </c>
      <c r="L58" s="19">
        <v>1787.5479452054788</v>
      </c>
      <c r="M58" s="19">
        <f t="shared" si="1"/>
        <v>1100</v>
      </c>
      <c r="N58" s="19">
        <f>H58-M58</f>
        <v>20900</v>
      </c>
      <c r="O58" s="140">
        <f t="shared" si="27"/>
        <v>19</v>
      </c>
      <c r="P58" s="19">
        <v>20212.452054794521</v>
      </c>
      <c r="Q58" s="19">
        <f t="shared" ref="Q58:Q59" si="32">$Q$8-$R$8</f>
        <v>365</v>
      </c>
      <c r="R58" s="19">
        <v>688</v>
      </c>
      <c r="S58" s="19"/>
      <c r="T58" s="19">
        <f t="shared" si="28"/>
        <v>20900.452054794521</v>
      </c>
      <c r="U58" s="19"/>
      <c r="V58" s="19">
        <f t="shared" ref="V58:V59" si="33">T58-U58</f>
        <v>20900.452054794521</v>
      </c>
      <c r="W58" s="19">
        <f t="shared" ref="W58:W59" si="34">H58-V58</f>
        <v>1099.5479452054788</v>
      </c>
      <c r="X58" s="19">
        <v>1787.5479452054788</v>
      </c>
      <c r="Y58" s="186">
        <f t="shared" si="3"/>
        <v>-0.45205479452124564</v>
      </c>
      <c r="Z58" s="57"/>
      <c r="AA58" s="50"/>
    </row>
    <row r="59" spans="2:27" ht="15" customHeight="1" x14ac:dyDescent="0.3">
      <c r="B59" s="137" t="s">
        <v>358</v>
      </c>
      <c r="C59" s="19">
        <v>48870</v>
      </c>
      <c r="D59" s="166">
        <v>42613</v>
      </c>
      <c r="E59" s="141">
        <v>0</v>
      </c>
      <c r="F59" s="19"/>
      <c r="G59" s="19"/>
      <c r="H59" s="19">
        <f t="shared" si="0"/>
        <v>48870</v>
      </c>
      <c r="I59" s="19">
        <v>5</v>
      </c>
      <c r="J59" s="19">
        <f>ROUND(($K$8-D59)/365,0)</f>
        <v>5</v>
      </c>
      <c r="K59" s="141">
        <f t="shared" ref="K59" si="35">I59-J59</f>
        <v>0</v>
      </c>
      <c r="L59" s="19">
        <v>6310.7610958904115</v>
      </c>
      <c r="M59" s="19">
        <f t="shared" si="1"/>
        <v>2444</v>
      </c>
      <c r="N59" s="19">
        <f>H59-M59</f>
        <v>46426</v>
      </c>
      <c r="O59" s="140">
        <f t="shared" si="27"/>
        <v>18.999795375485984</v>
      </c>
      <c r="P59" s="19">
        <v>42559.238904109588</v>
      </c>
      <c r="Q59" s="19">
        <f t="shared" si="32"/>
        <v>365</v>
      </c>
      <c r="R59" s="360">
        <v>3867</v>
      </c>
      <c r="S59" s="19"/>
      <c r="T59" s="19">
        <f>P59+R59+S59</f>
        <v>46426.238904109588</v>
      </c>
      <c r="U59" s="19"/>
      <c r="V59" s="19">
        <f t="shared" si="33"/>
        <v>46426.238904109588</v>
      </c>
      <c r="W59" s="19">
        <f t="shared" si="34"/>
        <v>2443.7610958904115</v>
      </c>
      <c r="X59" s="19">
        <v>6310.7610958904115</v>
      </c>
      <c r="Y59" s="186">
        <f t="shared" si="3"/>
        <v>-0.23890410958847497</v>
      </c>
      <c r="Z59" s="57"/>
      <c r="AA59" s="50"/>
    </row>
    <row r="60" spans="2:27" ht="15" customHeight="1" x14ac:dyDescent="0.3">
      <c r="B60" s="138"/>
      <c r="C60" s="19"/>
      <c r="D60" s="166"/>
      <c r="E60" s="141"/>
      <c r="F60" s="19"/>
      <c r="G60" s="19"/>
      <c r="H60" s="19"/>
      <c r="I60" s="19"/>
      <c r="J60" s="19"/>
      <c r="K60" s="141"/>
      <c r="L60" s="19"/>
      <c r="M60" s="19">
        <f t="shared" si="1"/>
        <v>0</v>
      </c>
      <c r="N60" s="19"/>
      <c r="O60" s="140"/>
      <c r="P60" s="19"/>
      <c r="Q60" s="19"/>
      <c r="R60" s="19">
        <f t="shared" si="2"/>
        <v>0</v>
      </c>
      <c r="S60" s="19"/>
      <c r="T60" s="19"/>
      <c r="U60" s="19"/>
      <c r="V60" s="19"/>
      <c r="W60" s="19"/>
      <c r="X60" s="19"/>
      <c r="Y60" s="186">
        <f t="shared" si="3"/>
        <v>0</v>
      </c>
      <c r="Z60" s="57"/>
      <c r="AA60" s="50"/>
    </row>
    <row r="61" spans="2:27" ht="15" customHeight="1" x14ac:dyDescent="0.25">
      <c r="B61" s="63" t="s">
        <v>364</v>
      </c>
      <c r="C61" s="19"/>
      <c r="D61" s="166"/>
      <c r="E61" s="141"/>
      <c r="F61" s="19"/>
      <c r="G61" s="19"/>
      <c r="H61" s="19"/>
      <c r="I61" s="19"/>
      <c r="J61" s="19"/>
      <c r="K61" s="141"/>
      <c r="L61" s="19"/>
      <c r="M61" s="19">
        <f t="shared" si="1"/>
        <v>0</v>
      </c>
      <c r="N61" s="19"/>
      <c r="O61" s="140"/>
      <c r="P61" s="19"/>
      <c r="Q61" s="19"/>
      <c r="R61" s="19">
        <f t="shared" si="2"/>
        <v>0</v>
      </c>
      <c r="S61" s="19"/>
      <c r="T61" s="19"/>
      <c r="U61" s="19"/>
      <c r="V61" s="19"/>
      <c r="W61" s="19"/>
      <c r="X61" s="19"/>
      <c r="Y61" s="186">
        <f t="shared" si="3"/>
        <v>0</v>
      </c>
      <c r="Z61" s="57"/>
      <c r="AA61" s="50"/>
    </row>
    <row r="62" spans="2:27" ht="15" customHeight="1" x14ac:dyDescent="0.3">
      <c r="B62" s="137" t="s">
        <v>368</v>
      </c>
      <c r="C62" s="19">
        <v>37500</v>
      </c>
      <c r="D62" s="167">
        <v>42901</v>
      </c>
      <c r="E62" s="171"/>
      <c r="F62" s="19"/>
      <c r="G62" s="19"/>
      <c r="H62" s="19">
        <f t="shared" ref="H62:H63" si="36">C62+E62-G62</f>
        <v>37500</v>
      </c>
      <c r="I62" s="19">
        <v>5</v>
      </c>
      <c r="J62" s="19">
        <f>ROUND(($K$8-D62)/365,0)</f>
        <v>4</v>
      </c>
      <c r="K62" s="141">
        <f t="shared" ref="K62:K63" si="37">I62-J62</f>
        <v>1</v>
      </c>
      <c r="L62" s="19">
        <v>10464.04109589041</v>
      </c>
      <c r="M62" s="19">
        <f t="shared" si="1"/>
        <v>1875</v>
      </c>
      <c r="N62" s="19">
        <f t="shared" ref="N62:N63" si="38">H62-M62</f>
        <v>35625</v>
      </c>
      <c r="O62" s="140">
        <f>N62/H62/I62*100</f>
        <v>19</v>
      </c>
      <c r="P62" s="19">
        <v>27035.95890410959</v>
      </c>
      <c r="Q62" s="19">
        <f t="shared" ref="Q62:Q63" si="39">$Q$8-$R$8</f>
        <v>365</v>
      </c>
      <c r="R62" s="19">
        <f t="shared" si="2"/>
        <v>7125</v>
      </c>
      <c r="S62" s="19"/>
      <c r="T62" s="19">
        <f t="shared" ref="T62:T63" si="40">P62+R62+S62</f>
        <v>34160.95890410959</v>
      </c>
      <c r="U62" s="19"/>
      <c r="V62" s="19">
        <f t="shared" ref="V62:V63" si="41">T62-U62</f>
        <v>34160.95890410959</v>
      </c>
      <c r="W62" s="19">
        <f t="shared" ref="W62:W63" si="42">H62-V62</f>
        <v>3339.0410958904104</v>
      </c>
      <c r="X62" s="19">
        <v>10464.04109589041</v>
      </c>
      <c r="Y62" s="186">
        <f t="shared" si="3"/>
        <v>1464.0410958904104</v>
      </c>
      <c r="Z62" s="57"/>
      <c r="AA62" s="50"/>
    </row>
    <row r="63" spans="2:27" ht="15" customHeight="1" x14ac:dyDescent="0.3">
      <c r="B63" s="137" t="s">
        <v>369</v>
      </c>
      <c r="C63" s="19">
        <v>3500</v>
      </c>
      <c r="D63" s="167">
        <v>42901</v>
      </c>
      <c r="E63" s="171"/>
      <c r="F63" s="19"/>
      <c r="G63" s="19"/>
      <c r="H63" s="19">
        <f t="shared" si="36"/>
        <v>3500</v>
      </c>
      <c r="I63" s="19">
        <v>5</v>
      </c>
      <c r="J63" s="19">
        <f>ROUND(($K$8-D63)/365,0)</f>
        <v>4</v>
      </c>
      <c r="K63" s="141">
        <f t="shared" si="37"/>
        <v>1</v>
      </c>
      <c r="L63" s="19">
        <v>976.64383561643854</v>
      </c>
      <c r="M63" s="19">
        <f t="shared" si="1"/>
        <v>175</v>
      </c>
      <c r="N63" s="19">
        <f t="shared" si="38"/>
        <v>3325</v>
      </c>
      <c r="O63" s="140">
        <f>N63/H63/I63*100</f>
        <v>19</v>
      </c>
      <c r="P63" s="19">
        <v>2523.3561643835615</v>
      </c>
      <c r="Q63" s="19">
        <f t="shared" si="39"/>
        <v>365</v>
      </c>
      <c r="R63" s="19">
        <f t="shared" si="2"/>
        <v>665</v>
      </c>
      <c r="S63" s="19"/>
      <c r="T63" s="19">
        <f t="shared" si="40"/>
        <v>3188.3561643835615</v>
      </c>
      <c r="U63" s="19"/>
      <c r="V63" s="19">
        <f t="shared" si="41"/>
        <v>3188.3561643835615</v>
      </c>
      <c r="W63" s="19">
        <f t="shared" si="42"/>
        <v>311.64383561643854</v>
      </c>
      <c r="X63" s="19">
        <v>976.64383561643854</v>
      </c>
      <c r="Y63" s="186">
        <f t="shared" si="3"/>
        <v>136.64383561643854</v>
      </c>
      <c r="Z63" s="57"/>
      <c r="AA63" s="50"/>
    </row>
    <row r="64" spans="2:27" ht="15" customHeight="1" x14ac:dyDescent="0.3">
      <c r="B64" s="137"/>
      <c r="C64" s="19"/>
      <c r="D64" s="167"/>
      <c r="E64" s="171"/>
      <c r="F64" s="19"/>
      <c r="G64" s="19"/>
      <c r="H64" s="19"/>
      <c r="I64" s="19"/>
      <c r="J64" s="19"/>
      <c r="K64" s="141"/>
      <c r="L64" s="19"/>
      <c r="M64" s="19">
        <f t="shared" si="1"/>
        <v>0</v>
      </c>
      <c r="N64" s="19"/>
      <c r="O64" s="140"/>
      <c r="P64" s="19"/>
      <c r="Q64" s="19"/>
      <c r="R64" s="19">
        <f t="shared" si="2"/>
        <v>0</v>
      </c>
      <c r="S64" s="19"/>
      <c r="T64" s="19"/>
      <c r="U64" s="19"/>
      <c r="V64" s="19"/>
      <c r="W64" s="19"/>
      <c r="X64" s="19"/>
      <c r="Y64" s="186">
        <f t="shared" si="3"/>
        <v>0</v>
      </c>
      <c r="Z64" s="57"/>
      <c r="AA64" s="50"/>
    </row>
    <row r="65" spans="1:27" ht="15" customHeight="1" x14ac:dyDescent="0.3">
      <c r="B65" s="63" t="s">
        <v>375</v>
      </c>
      <c r="C65" s="19"/>
      <c r="D65" s="167"/>
      <c r="E65" s="171"/>
      <c r="F65" s="19"/>
      <c r="G65" s="19"/>
      <c r="H65" s="19"/>
      <c r="I65" s="19"/>
      <c r="J65" s="19"/>
      <c r="K65" s="141"/>
      <c r="L65" s="19"/>
      <c r="M65" s="19">
        <f t="shared" si="1"/>
        <v>0</v>
      </c>
      <c r="N65" s="19"/>
      <c r="O65" s="140"/>
      <c r="P65" s="19"/>
      <c r="Q65" s="19"/>
      <c r="R65" s="19">
        <f t="shared" si="2"/>
        <v>0</v>
      </c>
      <c r="S65" s="19"/>
      <c r="T65" s="19"/>
      <c r="U65" s="19"/>
      <c r="V65" s="19"/>
      <c r="W65" s="19"/>
      <c r="X65" s="19"/>
      <c r="Y65" s="186">
        <f t="shared" si="3"/>
        <v>0</v>
      </c>
      <c r="Z65" s="57"/>
      <c r="AA65" s="50"/>
    </row>
    <row r="66" spans="1:27" ht="15" customHeight="1" x14ac:dyDescent="0.3">
      <c r="B66" s="185" t="s">
        <v>379</v>
      </c>
      <c r="C66" s="19"/>
      <c r="D66" s="169"/>
      <c r="E66" s="171"/>
      <c r="F66" s="19"/>
      <c r="G66" s="19"/>
      <c r="H66" s="19"/>
      <c r="I66" s="19"/>
      <c r="J66" s="19"/>
      <c r="K66" s="141"/>
      <c r="L66" s="19"/>
      <c r="M66" s="32">
        <f t="shared" si="1"/>
        <v>0</v>
      </c>
      <c r="N66" s="32"/>
      <c r="O66" s="106"/>
      <c r="P66" s="32"/>
      <c r="Q66" s="19"/>
      <c r="R66" s="19">
        <f t="shared" si="2"/>
        <v>0</v>
      </c>
      <c r="S66" s="32"/>
      <c r="T66" s="32"/>
      <c r="U66" s="32"/>
      <c r="V66" s="32"/>
      <c r="W66" s="32"/>
      <c r="X66" s="19"/>
      <c r="Y66" s="186">
        <f t="shared" si="3"/>
        <v>0</v>
      </c>
      <c r="Z66" s="57"/>
      <c r="AA66" s="50"/>
    </row>
    <row r="67" spans="1:27" ht="15" customHeight="1" x14ac:dyDescent="0.3">
      <c r="B67" s="139" t="s">
        <v>380</v>
      </c>
      <c r="C67" s="19">
        <v>6609.6</v>
      </c>
      <c r="D67" s="169">
        <v>43364</v>
      </c>
      <c r="E67" s="171"/>
      <c r="F67" s="19"/>
      <c r="G67" s="19"/>
      <c r="H67" s="19">
        <f t="shared" ref="H67:H71" si="43">C67+E67-G67</f>
        <v>6609.6</v>
      </c>
      <c r="I67" s="19">
        <v>5</v>
      </c>
      <c r="J67" s="19">
        <f>ROUND(($K$8-D67)/365,0)</f>
        <v>3</v>
      </c>
      <c r="K67" s="141">
        <f>I67-J67</f>
        <v>2</v>
      </c>
      <c r="L67" s="19">
        <v>3437.1116712328776</v>
      </c>
      <c r="M67" s="19">
        <f t="shared" si="1"/>
        <v>330</v>
      </c>
      <c r="N67" s="19">
        <f t="shared" ref="N67:N68" si="44">H67-M67</f>
        <v>6279.6</v>
      </c>
      <c r="O67" s="140">
        <f>N67/H67/I67*100</f>
        <v>19.00145243282498</v>
      </c>
      <c r="P67" s="32">
        <v>3172.4883287671228</v>
      </c>
      <c r="Q67" s="19">
        <f t="shared" ref="Q67:Q68" si="45">$Q$8-$R$8</f>
        <v>365</v>
      </c>
      <c r="R67" s="19">
        <f t="shared" si="2"/>
        <v>1255.9199999999998</v>
      </c>
      <c r="S67" s="32"/>
      <c r="T67" s="32">
        <f>P67+R67+S67</f>
        <v>4428.4083287671228</v>
      </c>
      <c r="U67" s="32"/>
      <c r="V67" s="32">
        <f>T67-U67</f>
        <v>4428.4083287671228</v>
      </c>
      <c r="W67" s="32">
        <f>H67-V67</f>
        <v>2181.1916712328775</v>
      </c>
      <c r="X67" s="19">
        <v>3437.1116712328776</v>
      </c>
      <c r="Y67" s="186">
        <f t="shared" si="3"/>
        <v>1851.1916712328775</v>
      </c>
      <c r="Z67" s="57"/>
      <c r="AA67" s="50"/>
    </row>
    <row r="68" spans="1:27" ht="15" customHeight="1" x14ac:dyDescent="0.3">
      <c r="B68" s="139" t="s">
        <v>381</v>
      </c>
      <c r="C68" s="19">
        <v>25785.599999999999</v>
      </c>
      <c r="D68" s="169">
        <v>43364</v>
      </c>
      <c r="E68" s="171"/>
      <c r="F68" s="19"/>
      <c r="G68" s="19"/>
      <c r="H68" s="19">
        <f t="shared" si="43"/>
        <v>25785.599999999999</v>
      </c>
      <c r="I68" s="19">
        <v>5</v>
      </c>
      <c r="J68" s="19">
        <f>ROUND(($K$8-D68)/365,0)</f>
        <v>3</v>
      </c>
      <c r="K68" s="141">
        <f t="shared" ref="K68" si="46">I68-J68</f>
        <v>2</v>
      </c>
      <c r="L68" s="19">
        <v>13409.783452054793</v>
      </c>
      <c r="M68" s="19">
        <f t="shared" si="1"/>
        <v>1289</v>
      </c>
      <c r="N68" s="19">
        <f t="shared" si="44"/>
        <v>24496.6</v>
      </c>
      <c r="O68" s="140">
        <f>N68/H68/I68*100</f>
        <v>19.000217175477786</v>
      </c>
      <c r="P68" s="32">
        <v>12375.816547945205</v>
      </c>
      <c r="Q68" s="19">
        <f t="shared" si="45"/>
        <v>365</v>
      </c>
      <c r="R68" s="19">
        <f t="shared" si="2"/>
        <v>4899.32</v>
      </c>
      <c r="S68" s="32"/>
      <c r="T68" s="32">
        <f>P68+R68+S68</f>
        <v>17275.136547945207</v>
      </c>
      <c r="U68" s="32"/>
      <c r="V68" s="32">
        <f>T68-U68</f>
        <v>17275.136547945207</v>
      </c>
      <c r="W68" s="32">
        <f>H68-V68</f>
        <v>8510.4634520547916</v>
      </c>
      <c r="X68" s="19">
        <v>13409.783452054793</v>
      </c>
      <c r="Y68" s="186">
        <f t="shared" si="3"/>
        <v>7221.4634520547916</v>
      </c>
      <c r="Z68" s="57"/>
      <c r="AA68" s="50"/>
    </row>
    <row r="69" spans="1:27" ht="15" customHeight="1" x14ac:dyDescent="0.3">
      <c r="B69" s="139" t="s">
        <v>382</v>
      </c>
      <c r="C69" s="19">
        <v>0</v>
      </c>
      <c r="D69" s="169"/>
      <c r="E69" s="171"/>
      <c r="F69" s="19"/>
      <c r="G69" s="19"/>
      <c r="H69" s="19">
        <f t="shared" si="43"/>
        <v>0</v>
      </c>
      <c r="I69" s="19"/>
      <c r="J69" s="19"/>
      <c r="K69" s="141"/>
      <c r="L69" s="19"/>
      <c r="M69" s="19">
        <f t="shared" si="1"/>
        <v>0</v>
      </c>
      <c r="N69" s="19"/>
      <c r="O69" s="140"/>
      <c r="P69" s="19"/>
      <c r="Q69" s="19"/>
      <c r="R69" s="19">
        <f t="shared" si="2"/>
        <v>0</v>
      </c>
      <c r="S69" s="19"/>
      <c r="T69" s="19"/>
      <c r="U69" s="19"/>
      <c r="V69" s="19"/>
      <c r="W69" s="19"/>
      <c r="X69" s="19"/>
      <c r="Y69" s="186">
        <f t="shared" si="3"/>
        <v>0</v>
      </c>
      <c r="Z69" s="57"/>
      <c r="AA69" s="50"/>
    </row>
    <row r="70" spans="1:27" ht="15" customHeight="1" x14ac:dyDescent="0.3">
      <c r="B70" s="139" t="s">
        <v>383</v>
      </c>
      <c r="C70" s="19">
        <v>52020</v>
      </c>
      <c r="D70" s="169">
        <v>43364</v>
      </c>
      <c r="E70" s="171"/>
      <c r="F70" s="19"/>
      <c r="G70" s="19"/>
      <c r="H70" s="19">
        <f t="shared" si="43"/>
        <v>52020</v>
      </c>
      <c r="I70" s="19">
        <v>5</v>
      </c>
      <c r="J70" s="19">
        <f>ROUND(($K$8-D70)/365,0)</f>
        <v>3</v>
      </c>
      <c r="K70" s="141">
        <f t="shared" ref="K70:K71" si="47">I70-J70</f>
        <v>2</v>
      </c>
      <c r="L70" s="19">
        <v>27053.250410958906</v>
      </c>
      <c r="M70" s="19">
        <f t="shared" si="1"/>
        <v>2601</v>
      </c>
      <c r="N70" s="19">
        <f t="shared" ref="N70:N71" si="48">H70-M70</f>
        <v>49419</v>
      </c>
      <c r="O70" s="140">
        <f>N70/H70/I70*100</f>
        <v>19</v>
      </c>
      <c r="P70" s="32">
        <v>24966.749589041094</v>
      </c>
      <c r="Q70" s="19">
        <f t="shared" ref="Q70:Q71" si="49">$Q$8-$R$8</f>
        <v>365</v>
      </c>
      <c r="R70" s="19">
        <f t="shared" si="2"/>
        <v>9883.7999999999993</v>
      </c>
      <c r="S70" s="32"/>
      <c r="T70" s="32">
        <f>P70+R70+S70</f>
        <v>34850.549589041097</v>
      </c>
      <c r="U70" s="32"/>
      <c r="V70" s="32">
        <f>T70-U70</f>
        <v>34850.549589041097</v>
      </c>
      <c r="W70" s="32">
        <f>H70-V70</f>
        <v>17169.450410958903</v>
      </c>
      <c r="X70" s="19">
        <v>27053.250410958906</v>
      </c>
      <c r="Y70" s="186">
        <f t="shared" si="3"/>
        <v>14568.450410958903</v>
      </c>
      <c r="Z70" s="57"/>
      <c r="AA70" s="50"/>
    </row>
    <row r="71" spans="1:27" ht="15" customHeight="1" x14ac:dyDescent="0.3">
      <c r="B71" s="139" t="s">
        <v>384</v>
      </c>
      <c r="C71" s="19">
        <v>5000</v>
      </c>
      <c r="D71" s="169">
        <v>43364</v>
      </c>
      <c r="E71" s="171"/>
      <c r="F71" s="19"/>
      <c r="G71" s="19"/>
      <c r="H71" s="19">
        <f t="shared" si="43"/>
        <v>5000</v>
      </c>
      <c r="I71" s="19">
        <v>5</v>
      </c>
      <c r="J71" s="19">
        <f>ROUND(($K$8-D71)/365,0)</f>
        <v>3</v>
      </c>
      <c r="K71" s="141">
        <f t="shared" si="47"/>
        <v>2</v>
      </c>
      <c r="L71" s="19">
        <v>2600.2739726027398</v>
      </c>
      <c r="M71" s="19">
        <f t="shared" si="1"/>
        <v>250</v>
      </c>
      <c r="N71" s="19">
        <f t="shared" si="48"/>
        <v>4750</v>
      </c>
      <c r="O71" s="140">
        <f>N71/H71/I71*100</f>
        <v>19</v>
      </c>
      <c r="P71" s="32">
        <v>2399.7260273972602</v>
      </c>
      <c r="Q71" s="19">
        <f t="shared" si="49"/>
        <v>365</v>
      </c>
      <c r="R71" s="19">
        <f>Q71*C71*O71/(365*100)</f>
        <v>950</v>
      </c>
      <c r="S71" s="32"/>
      <c r="T71" s="32">
        <f>P71+R71+S71</f>
        <v>3349.7260273972602</v>
      </c>
      <c r="U71" s="32"/>
      <c r="V71" s="32">
        <f>T71-U71</f>
        <v>3349.7260273972602</v>
      </c>
      <c r="W71" s="32">
        <f>H71-V71</f>
        <v>1650.2739726027398</v>
      </c>
      <c r="X71" s="19">
        <v>2600.2739726027398</v>
      </c>
      <c r="Y71" s="186">
        <f t="shared" si="3"/>
        <v>1400.2739726027398</v>
      </c>
      <c r="Z71" s="57"/>
      <c r="AA71" s="50"/>
    </row>
    <row r="72" spans="1:27" ht="15" customHeight="1" x14ac:dyDescent="0.3">
      <c r="B72" s="139"/>
      <c r="C72" s="19"/>
      <c r="D72" s="169"/>
      <c r="E72" s="171"/>
      <c r="F72" s="19"/>
      <c r="G72" s="19"/>
      <c r="H72" s="19"/>
      <c r="I72" s="19"/>
      <c r="J72" s="19"/>
      <c r="K72" s="141"/>
      <c r="L72" s="19"/>
      <c r="M72" s="19">
        <f t="shared" si="1"/>
        <v>0</v>
      </c>
      <c r="N72" s="19"/>
      <c r="O72" s="140"/>
      <c r="P72" s="32"/>
      <c r="Q72" s="19"/>
      <c r="R72" s="19"/>
      <c r="S72" s="32"/>
      <c r="T72" s="32"/>
      <c r="U72" s="32"/>
      <c r="V72" s="32"/>
      <c r="W72" s="32"/>
      <c r="X72" s="19"/>
      <c r="Y72" s="186">
        <f t="shared" si="3"/>
        <v>0</v>
      </c>
      <c r="Z72" s="57"/>
      <c r="AA72" s="50"/>
    </row>
    <row r="73" spans="1:27" ht="15" customHeight="1" x14ac:dyDescent="0.3">
      <c r="B73" s="63" t="s">
        <v>391</v>
      </c>
      <c r="C73" s="19"/>
      <c r="D73" s="169"/>
      <c r="E73" s="171"/>
      <c r="F73" s="19"/>
      <c r="G73" s="19"/>
      <c r="H73" s="19"/>
      <c r="I73" s="19"/>
      <c r="J73" s="19"/>
      <c r="K73" s="141"/>
      <c r="L73" s="19"/>
      <c r="M73" s="19">
        <f t="shared" si="1"/>
        <v>0</v>
      </c>
      <c r="N73" s="19"/>
      <c r="O73" s="140"/>
      <c r="P73" s="32"/>
      <c r="Q73" s="19"/>
      <c r="R73" s="19"/>
      <c r="S73" s="32"/>
      <c r="T73" s="32"/>
      <c r="U73" s="32"/>
      <c r="V73" s="32"/>
      <c r="W73" s="32"/>
      <c r="X73" s="19"/>
      <c r="Y73" s="186">
        <f t="shared" si="3"/>
        <v>0</v>
      </c>
      <c r="Z73" s="57"/>
      <c r="AA73" s="50"/>
    </row>
    <row r="74" spans="1:27" ht="15" customHeight="1" x14ac:dyDescent="0.3">
      <c r="B74" s="139" t="s">
        <v>498</v>
      </c>
      <c r="C74" s="19">
        <v>64000</v>
      </c>
      <c r="D74" s="169">
        <v>44530</v>
      </c>
      <c r="E74" s="171">
        <v>0</v>
      </c>
      <c r="F74" s="19"/>
      <c r="G74" s="19"/>
      <c r="H74" s="32">
        <f t="shared" ref="H74" si="50">C74+E74-G74</f>
        <v>64000</v>
      </c>
      <c r="I74" s="19">
        <v>5</v>
      </c>
      <c r="J74" s="19">
        <f>ROUND(($K$8-D74)/365,0)</f>
        <v>-1</v>
      </c>
      <c r="K74" s="141">
        <f>I74-J74</f>
        <v>6</v>
      </c>
      <c r="L74" s="19">
        <v>55871.123287671231</v>
      </c>
      <c r="M74" s="19">
        <f t="shared" si="1"/>
        <v>3200</v>
      </c>
      <c r="N74" s="32">
        <f>H74-M74</f>
        <v>60800</v>
      </c>
      <c r="O74" s="36">
        <f>N74/H74/I74*100</f>
        <v>19</v>
      </c>
      <c r="P74" s="32">
        <v>8128.8767123287671</v>
      </c>
      <c r="Q74" s="19">
        <f t="shared" ref="Q74" si="51">$Q$8-$R$8</f>
        <v>365</v>
      </c>
      <c r="R74" s="141">
        <f>H74*O74%*Q74/365</f>
        <v>12160</v>
      </c>
      <c r="S74" s="42"/>
      <c r="T74" s="32">
        <f t="shared" ref="T74" si="52">P74+R74+S74</f>
        <v>20288.876712328769</v>
      </c>
      <c r="U74" s="35"/>
      <c r="V74" s="32">
        <f>T74-U74</f>
        <v>20288.876712328769</v>
      </c>
      <c r="W74" s="32">
        <f t="shared" ref="W74" si="53">H74-V74</f>
        <v>43711.123287671231</v>
      </c>
      <c r="X74" s="19">
        <v>55871.123287671231</v>
      </c>
      <c r="Y74" s="186">
        <f t="shared" si="3"/>
        <v>40511.123287671231</v>
      </c>
      <c r="Z74" s="57"/>
      <c r="AA74" s="50"/>
    </row>
    <row r="75" spans="1:27" ht="15" customHeight="1" x14ac:dyDescent="0.3">
      <c r="B75" s="139"/>
      <c r="C75" s="19"/>
      <c r="D75" s="169"/>
      <c r="E75" s="171"/>
      <c r="F75" s="19"/>
      <c r="G75" s="19"/>
      <c r="H75" s="32"/>
      <c r="I75" s="19"/>
      <c r="J75" s="19"/>
      <c r="K75" s="32"/>
      <c r="L75" s="19"/>
      <c r="M75" s="19">
        <f t="shared" si="1"/>
        <v>0</v>
      </c>
      <c r="N75" s="32"/>
      <c r="O75" s="36"/>
      <c r="P75" s="32"/>
      <c r="Q75" s="19"/>
      <c r="R75" s="141"/>
      <c r="S75" s="42"/>
      <c r="T75" s="32"/>
      <c r="U75" s="35"/>
      <c r="V75" s="32"/>
      <c r="W75" s="32"/>
      <c r="X75" s="19"/>
      <c r="Y75" s="186">
        <f t="shared" si="3"/>
        <v>0</v>
      </c>
      <c r="Z75" s="57"/>
      <c r="AA75" s="50"/>
    </row>
    <row r="76" spans="1:27" ht="15" customHeight="1" x14ac:dyDescent="0.3">
      <c r="B76" s="63" t="s">
        <v>505</v>
      </c>
      <c r="C76" s="19"/>
      <c r="D76" s="169"/>
      <c r="E76" s="171"/>
      <c r="F76" s="19"/>
      <c r="G76" s="19"/>
      <c r="H76" s="32"/>
      <c r="I76" s="19"/>
      <c r="J76" s="19"/>
      <c r="K76" s="32"/>
      <c r="L76" s="19"/>
      <c r="M76" s="19">
        <f t="shared" si="1"/>
        <v>0</v>
      </c>
      <c r="N76" s="32"/>
      <c r="O76" s="36"/>
      <c r="P76" s="32"/>
      <c r="Q76" s="19"/>
      <c r="R76" s="141"/>
      <c r="S76" s="42"/>
      <c r="T76" s="32"/>
      <c r="U76" s="35"/>
      <c r="V76" s="32"/>
      <c r="W76" s="32"/>
      <c r="X76" s="19"/>
      <c r="Y76" s="186">
        <f t="shared" si="3"/>
        <v>0</v>
      </c>
      <c r="Z76" s="57"/>
      <c r="AA76" s="50"/>
    </row>
    <row r="77" spans="1:27" ht="15" customHeight="1" x14ac:dyDescent="0.3">
      <c r="B77" s="139" t="s">
        <v>508</v>
      </c>
      <c r="C77" s="19"/>
      <c r="D77" s="169">
        <v>44375</v>
      </c>
      <c r="E77" s="171">
        <f>6000+3500</f>
        <v>9500</v>
      </c>
      <c r="F77" s="19"/>
      <c r="G77" s="19"/>
      <c r="H77" s="32">
        <f t="shared" ref="H77" si="54">C77+E77-G77</f>
        <v>9500</v>
      </c>
      <c r="I77" s="19">
        <v>5</v>
      </c>
      <c r="J77" s="19">
        <f>ROUND(($K$8-D77)/365,0)</f>
        <v>0</v>
      </c>
      <c r="K77" s="32">
        <f>I77-J77</f>
        <v>5</v>
      </c>
      <c r="L77" s="19"/>
      <c r="M77" s="19">
        <f t="shared" ref="M77:M78" si="55">ROUND(H77*5%,0)</f>
        <v>475</v>
      </c>
      <c r="N77" s="32">
        <f>H77-M77</f>
        <v>9025</v>
      </c>
      <c r="O77" s="36">
        <f>N77/H77/I77*100</f>
        <v>19</v>
      </c>
      <c r="P77" s="32">
        <v>0</v>
      </c>
      <c r="Q77" s="19">
        <f>$D$77-$R$8</f>
        <v>89</v>
      </c>
      <c r="R77" s="141">
        <f>H77*O77%*Q77/365</f>
        <v>440.1232876712329</v>
      </c>
      <c r="S77" s="42"/>
      <c r="T77" s="32">
        <f t="shared" ref="T77" si="56">P77+R77+S77</f>
        <v>440.1232876712329</v>
      </c>
      <c r="U77" s="35"/>
      <c r="V77" s="32">
        <f>T77-U77</f>
        <v>440.1232876712329</v>
      </c>
      <c r="W77" s="32">
        <f>H77-V77</f>
        <v>9059.8767123287671</v>
      </c>
      <c r="X77" s="19">
        <v>0</v>
      </c>
      <c r="Y77" s="186">
        <f t="shared" ref="Y77:Y87" si="57">+W77-M77</f>
        <v>8584.8767123287671</v>
      </c>
      <c r="Z77" s="57"/>
      <c r="AA77" s="50"/>
    </row>
    <row r="78" spans="1:27" ht="15" customHeight="1" x14ac:dyDescent="0.3">
      <c r="B78" s="139" t="s">
        <v>509</v>
      </c>
      <c r="C78" s="19"/>
      <c r="D78" s="169">
        <v>44426</v>
      </c>
      <c r="E78" s="171">
        <v>5700</v>
      </c>
      <c r="F78" s="19"/>
      <c r="G78" s="19"/>
      <c r="H78" s="32">
        <f t="shared" ref="H78" si="58">C78+E78-G78</f>
        <v>5700</v>
      </c>
      <c r="I78" s="19">
        <v>5</v>
      </c>
      <c r="J78" s="19">
        <f>ROUND(($K$8-D78)/365,0)</f>
        <v>0</v>
      </c>
      <c r="K78" s="32">
        <f>I78-J78</f>
        <v>5</v>
      </c>
      <c r="L78" s="19"/>
      <c r="M78" s="19">
        <f t="shared" si="55"/>
        <v>285</v>
      </c>
      <c r="N78" s="32">
        <f>H78-M78</f>
        <v>5415</v>
      </c>
      <c r="O78" s="36">
        <f>N78/H78/I78*100</f>
        <v>19</v>
      </c>
      <c r="P78" s="32">
        <v>0</v>
      </c>
      <c r="Q78" s="19">
        <f>+$Q$8-$D$78</f>
        <v>225</v>
      </c>
      <c r="R78" s="141">
        <f>H78*O78%*Q78/365</f>
        <v>667.60273972602738</v>
      </c>
      <c r="S78" s="42"/>
      <c r="T78" s="32">
        <f t="shared" ref="T78" si="59">P78+R78+S78</f>
        <v>667.60273972602738</v>
      </c>
      <c r="U78" s="35"/>
      <c r="V78" s="32">
        <f>T78-U78</f>
        <v>667.60273972602738</v>
      </c>
      <c r="W78" s="32">
        <f>H78-V78</f>
        <v>5032.3972602739723</v>
      </c>
      <c r="X78" s="19">
        <v>0</v>
      </c>
      <c r="Y78" s="186">
        <f t="shared" si="57"/>
        <v>4747.3972602739723</v>
      </c>
      <c r="Z78" s="57"/>
      <c r="AA78" s="50"/>
    </row>
    <row r="79" spans="1:27" ht="15" customHeight="1" x14ac:dyDescent="0.25">
      <c r="A79" s="128"/>
      <c r="B79" s="75" t="s">
        <v>496</v>
      </c>
      <c r="C79" s="76">
        <f>SUM(C11:C78)</f>
        <v>2884527.7800000003</v>
      </c>
      <c r="D79" s="76"/>
      <c r="E79" s="76">
        <f>SUM(E11:E78)</f>
        <v>15200</v>
      </c>
      <c r="F79" s="76">
        <f>SUM(F11:F78)</f>
        <v>0</v>
      </c>
      <c r="G79" s="76">
        <f>SUM(G11:G78)</f>
        <v>0</v>
      </c>
      <c r="H79" s="76">
        <f>SUM(H11:H78)</f>
        <v>2899727.7800000003</v>
      </c>
      <c r="I79" s="76"/>
      <c r="J79" s="76"/>
      <c r="K79" s="76"/>
      <c r="L79" s="76">
        <f>SUM(L11:L78)</f>
        <v>255013.47967123287</v>
      </c>
      <c r="M79" s="76">
        <f>SUM(M11:M78)</f>
        <v>144989</v>
      </c>
      <c r="N79" s="76">
        <f>SUM(N11:N78)</f>
        <v>502558.19999999995</v>
      </c>
      <c r="O79" s="76"/>
      <c r="P79" s="76">
        <f>SUM(P11:P78)</f>
        <v>2629514.3003287679</v>
      </c>
      <c r="Q79" s="76"/>
      <c r="R79" s="76">
        <f t="shared" ref="R79:X79" si="60">SUM(R11:R78)</f>
        <v>45023.766027397251</v>
      </c>
      <c r="S79" s="76">
        <f t="shared" si="60"/>
        <v>0</v>
      </c>
      <c r="T79" s="76">
        <f t="shared" si="60"/>
        <v>2674538.0663561658</v>
      </c>
      <c r="U79" s="76">
        <f t="shared" si="60"/>
        <v>0</v>
      </c>
      <c r="V79" s="76">
        <f t="shared" si="60"/>
        <v>2674538.0663561658</v>
      </c>
      <c r="W79" s="76">
        <f t="shared" si="60"/>
        <v>225189.71364383557</v>
      </c>
      <c r="X79" s="76">
        <f t="shared" si="60"/>
        <v>255013.47967123287</v>
      </c>
      <c r="Y79" s="186">
        <f t="shared" si="57"/>
        <v>80200.713643835566</v>
      </c>
      <c r="Z79" s="57"/>
      <c r="AA79" s="50"/>
    </row>
    <row r="80" spans="1:27" ht="15" customHeight="1" x14ac:dyDescent="0.25">
      <c r="Y80" s="186">
        <f t="shared" si="57"/>
        <v>0</v>
      </c>
    </row>
    <row r="81" spans="2:27" s="57" customFormat="1" ht="15" customHeight="1" x14ac:dyDescent="0.25">
      <c r="B81" s="57" t="s">
        <v>496</v>
      </c>
      <c r="C81" s="386">
        <v>2889152.7800000003</v>
      </c>
      <c r="D81" s="387"/>
      <c r="E81" s="152">
        <v>15200</v>
      </c>
      <c r="F81" s="386">
        <v>0</v>
      </c>
      <c r="G81" s="386">
        <v>0</v>
      </c>
      <c r="H81" s="386">
        <v>2904352.7800000003</v>
      </c>
      <c r="I81" s="386"/>
      <c r="J81" s="386"/>
      <c r="K81" s="152"/>
      <c r="L81" s="386">
        <v>255242.60295890411</v>
      </c>
      <c r="M81" s="386">
        <v>145063</v>
      </c>
      <c r="N81" s="386">
        <v>506953.19999999995</v>
      </c>
      <c r="O81" s="384"/>
      <c r="P81" s="386">
        <v>2633910.1770410966</v>
      </c>
      <c r="Q81" s="386"/>
      <c r="R81" s="386">
        <v>26165.150465753424</v>
      </c>
      <c r="S81" s="386">
        <v>0</v>
      </c>
      <c r="T81" s="386">
        <v>2660075.3275068505</v>
      </c>
      <c r="U81" s="386">
        <v>0</v>
      </c>
      <c r="V81" s="386">
        <v>2660075.3275068505</v>
      </c>
      <c r="W81" s="386">
        <v>244277.45249315075</v>
      </c>
      <c r="X81" s="386">
        <v>255242.60295890411</v>
      </c>
      <c r="Y81" s="186">
        <f t="shared" si="57"/>
        <v>99214.452493150748</v>
      </c>
    </row>
    <row r="82" spans="2:27" s="57" customFormat="1" ht="15" customHeight="1" x14ac:dyDescent="0.25">
      <c r="C82" s="386">
        <f>+C79-C81</f>
        <v>-4625</v>
      </c>
      <c r="D82" s="386">
        <f t="shared" ref="D82:X82" si="61">+D79-D81</f>
        <v>0</v>
      </c>
      <c r="E82" s="386">
        <f t="shared" si="61"/>
        <v>0</v>
      </c>
      <c r="F82" s="386">
        <f t="shared" si="61"/>
        <v>0</v>
      </c>
      <c r="G82" s="386">
        <f t="shared" si="61"/>
        <v>0</v>
      </c>
      <c r="H82" s="386">
        <f t="shared" si="61"/>
        <v>-4625</v>
      </c>
      <c r="I82" s="386">
        <f t="shared" si="61"/>
        <v>0</v>
      </c>
      <c r="J82" s="386">
        <f t="shared" si="61"/>
        <v>0</v>
      </c>
      <c r="K82" s="386">
        <f t="shared" si="61"/>
        <v>0</v>
      </c>
      <c r="L82" s="386">
        <f t="shared" si="61"/>
        <v>-229.12328767124563</v>
      </c>
      <c r="M82" s="386">
        <f t="shared" si="61"/>
        <v>-74</v>
      </c>
      <c r="N82" s="386">
        <f t="shared" si="61"/>
        <v>-4395</v>
      </c>
      <c r="O82" s="386">
        <f t="shared" si="61"/>
        <v>0</v>
      </c>
      <c r="P82" s="386">
        <f t="shared" si="61"/>
        <v>-4395.8767123287544</v>
      </c>
      <c r="Q82" s="386">
        <f t="shared" si="61"/>
        <v>0</v>
      </c>
      <c r="R82" s="386">
        <f t="shared" si="61"/>
        <v>18858.615561643826</v>
      </c>
      <c r="S82" s="386">
        <f t="shared" si="61"/>
        <v>0</v>
      </c>
      <c r="T82" s="386">
        <f t="shared" si="61"/>
        <v>14462.738849315327</v>
      </c>
      <c r="U82" s="386">
        <f t="shared" si="61"/>
        <v>0</v>
      </c>
      <c r="V82" s="386">
        <f t="shared" si="61"/>
        <v>14462.738849315327</v>
      </c>
      <c r="W82" s="386">
        <f t="shared" si="61"/>
        <v>-19087.738849315181</v>
      </c>
      <c r="X82" s="386">
        <f t="shared" si="61"/>
        <v>-229.12328767124563</v>
      </c>
      <c r="Y82" s="186">
        <f t="shared" si="57"/>
        <v>-19013.738849315181</v>
      </c>
    </row>
    <row r="83" spans="2:27" ht="15" customHeight="1" x14ac:dyDescent="0.25">
      <c r="Y83" s="186">
        <f t="shared" si="57"/>
        <v>0</v>
      </c>
    </row>
    <row r="84" spans="2:27" ht="15" customHeight="1" x14ac:dyDescent="0.25">
      <c r="B84" s="40" t="s">
        <v>238</v>
      </c>
      <c r="C84" s="59">
        <v>1368</v>
      </c>
      <c r="D84" s="166">
        <v>41972</v>
      </c>
      <c r="E84" s="170">
        <v>0</v>
      </c>
      <c r="F84" s="19"/>
      <c r="G84" s="19"/>
      <c r="H84" s="19">
        <f>C84+E84-G84</f>
        <v>1368</v>
      </c>
      <c r="I84" s="19">
        <v>5</v>
      </c>
      <c r="J84" s="19">
        <v>1</v>
      </c>
      <c r="K84" s="141">
        <f>I84-J84</f>
        <v>4</v>
      </c>
      <c r="L84" s="19">
        <v>67.810520547945089</v>
      </c>
      <c r="M84" s="69">
        <f>ROUND(H84*5%,0)</f>
        <v>68</v>
      </c>
      <c r="N84" s="19">
        <f>C84-M84</f>
        <v>1300</v>
      </c>
      <c r="O84" s="140">
        <f>N84/C84/I84*100</f>
        <v>19.005847953216374</v>
      </c>
      <c r="P84" s="19">
        <v>1300.1894794520549</v>
      </c>
      <c r="Q84" s="19">
        <f t="shared" si="24"/>
        <v>365</v>
      </c>
      <c r="R84" s="19"/>
      <c r="S84" s="19">
        <v>0</v>
      </c>
      <c r="T84" s="19">
        <f>P84+R84+S84</f>
        <v>1300.1894794520549</v>
      </c>
      <c r="U84" s="19">
        <v>0</v>
      </c>
      <c r="V84" s="19">
        <f>T84-U84</f>
        <v>1300.1894794520549</v>
      </c>
      <c r="W84" s="19">
        <f>H84-V84</f>
        <v>67.810520547945089</v>
      </c>
      <c r="X84" s="19">
        <v>67.810520547945089</v>
      </c>
      <c r="Y84" s="186">
        <f t="shared" si="57"/>
        <v>-0.18947945205491123</v>
      </c>
      <c r="Z84" s="57"/>
      <c r="AA84" s="50"/>
    </row>
    <row r="85" spans="2:27" ht="15" customHeight="1" x14ac:dyDescent="0.25">
      <c r="B85" s="40" t="s">
        <v>239</v>
      </c>
      <c r="C85" s="59">
        <v>1947</v>
      </c>
      <c r="D85" s="166">
        <v>41972</v>
      </c>
      <c r="E85" s="170">
        <v>0</v>
      </c>
      <c r="F85" s="19"/>
      <c r="G85" s="19"/>
      <c r="H85" s="19">
        <f>C85+E85-G85</f>
        <v>1947</v>
      </c>
      <c r="I85" s="19">
        <v>5</v>
      </c>
      <c r="J85" s="19">
        <v>1</v>
      </c>
      <c r="K85" s="141">
        <f>I85-J85</f>
        <v>4</v>
      </c>
      <c r="L85" s="19">
        <v>96.688657534246431</v>
      </c>
      <c r="M85" s="69">
        <f t="shared" ref="M85:M87" si="62">ROUND(H85*5%,0)</f>
        <v>97</v>
      </c>
      <c r="N85" s="19">
        <f>C85-M85</f>
        <v>1850</v>
      </c>
      <c r="O85" s="140">
        <f>N85/C85/I85*100</f>
        <v>19.003595274781716</v>
      </c>
      <c r="P85" s="19">
        <v>1850.3113424657536</v>
      </c>
      <c r="Q85" s="19">
        <f t="shared" si="24"/>
        <v>365</v>
      </c>
      <c r="R85" s="19"/>
      <c r="S85" s="19">
        <v>0</v>
      </c>
      <c r="T85" s="19">
        <f>P85+R85+S85</f>
        <v>1850.3113424657536</v>
      </c>
      <c r="U85" s="19">
        <v>0</v>
      </c>
      <c r="V85" s="19">
        <f>T85-U85</f>
        <v>1850.3113424657536</v>
      </c>
      <c r="W85" s="19">
        <f>H85-V85</f>
        <v>96.688657534246431</v>
      </c>
      <c r="X85" s="19">
        <v>96.688657534246431</v>
      </c>
      <c r="Y85" s="186">
        <f t="shared" si="57"/>
        <v>-0.31134246575356883</v>
      </c>
      <c r="Z85" s="57"/>
      <c r="AA85" s="50"/>
    </row>
    <row r="86" spans="2:27" ht="15" customHeight="1" x14ac:dyDescent="0.25">
      <c r="B86" s="40" t="s">
        <v>237</v>
      </c>
      <c r="C86" s="59">
        <v>679</v>
      </c>
      <c r="D86" s="166">
        <v>41972</v>
      </c>
      <c r="E86" s="170">
        <v>0</v>
      </c>
      <c r="F86" s="19"/>
      <c r="G86" s="19"/>
      <c r="H86" s="19">
        <f>C86+E86-G86</f>
        <v>679</v>
      </c>
      <c r="I86" s="19">
        <v>5</v>
      </c>
      <c r="J86" s="19">
        <v>1</v>
      </c>
      <c r="K86" s="141">
        <f>I86-J86</f>
        <v>4</v>
      </c>
      <c r="L86" s="19">
        <v>33.475397260274008</v>
      </c>
      <c r="M86" s="69">
        <f t="shared" si="62"/>
        <v>34</v>
      </c>
      <c r="N86" s="19">
        <f>C86-M86</f>
        <v>645</v>
      </c>
      <c r="O86" s="140">
        <f>N86/C86/I86*100</f>
        <v>18.998527245949926</v>
      </c>
      <c r="P86" s="19">
        <v>645.52460273972599</v>
      </c>
      <c r="Q86" s="19">
        <f t="shared" si="24"/>
        <v>365</v>
      </c>
      <c r="R86" s="19"/>
      <c r="S86" s="19">
        <v>0</v>
      </c>
      <c r="T86" s="19">
        <f>P86+R86+S86</f>
        <v>645.52460273972599</v>
      </c>
      <c r="U86" s="19">
        <v>0</v>
      </c>
      <c r="V86" s="19">
        <f>T86-U86</f>
        <v>645.52460273972599</v>
      </c>
      <c r="W86" s="19">
        <f>H86-V86</f>
        <v>33.475397260274008</v>
      </c>
      <c r="X86" s="19">
        <v>33.475397260274008</v>
      </c>
      <c r="Y86" s="186">
        <f t="shared" si="57"/>
        <v>-0.52460273972599225</v>
      </c>
      <c r="Z86" s="57"/>
      <c r="AA86" s="50"/>
    </row>
    <row r="87" spans="2:27" ht="15" customHeight="1" x14ac:dyDescent="0.25">
      <c r="B87" s="40" t="s">
        <v>241</v>
      </c>
      <c r="C87" s="59">
        <v>631</v>
      </c>
      <c r="D87" s="166">
        <v>41972</v>
      </c>
      <c r="E87" s="170">
        <v>0</v>
      </c>
      <c r="F87" s="19"/>
      <c r="G87" s="19"/>
      <c r="H87" s="19">
        <f>C87+E87-G87</f>
        <v>631</v>
      </c>
      <c r="I87" s="19">
        <v>5</v>
      </c>
      <c r="J87" s="19">
        <v>1</v>
      </c>
      <c r="K87" s="141">
        <f>I87-J87</f>
        <v>4</v>
      </c>
      <c r="L87" s="19">
        <v>31.148712328767147</v>
      </c>
      <c r="M87" s="69">
        <f t="shared" si="62"/>
        <v>32</v>
      </c>
      <c r="N87" s="19">
        <f>C87-M87</f>
        <v>599</v>
      </c>
      <c r="O87" s="140">
        <f>N87/C87/I87*100</f>
        <v>18.985736925515056</v>
      </c>
      <c r="P87" s="19">
        <v>599.85128767123285</v>
      </c>
      <c r="Q87" s="19">
        <f t="shared" si="24"/>
        <v>365</v>
      </c>
      <c r="R87" s="19"/>
      <c r="S87" s="19">
        <v>0</v>
      </c>
      <c r="T87" s="19">
        <f>P87+R87+S87</f>
        <v>599.85128767123285</v>
      </c>
      <c r="U87" s="19">
        <v>0</v>
      </c>
      <c r="V87" s="19">
        <f>T87-U87</f>
        <v>599.85128767123285</v>
      </c>
      <c r="W87" s="19">
        <f>H87-V87</f>
        <v>31.148712328767147</v>
      </c>
      <c r="X87" s="19">
        <v>31.148712328767147</v>
      </c>
      <c r="Y87" s="186">
        <f t="shared" si="57"/>
        <v>-0.85128767123285343</v>
      </c>
      <c r="Z87" s="57"/>
      <c r="AA87" s="50"/>
    </row>
    <row r="88" spans="2:27" s="57" customFormat="1" ht="15" customHeight="1" x14ac:dyDescent="0.25">
      <c r="B88" s="75" t="s">
        <v>496</v>
      </c>
      <c r="C88" s="386">
        <f>SUM(C84:C87)</f>
        <v>4625</v>
      </c>
      <c r="D88" s="386"/>
      <c r="E88" s="386">
        <f t="shared" ref="E88:X88" si="63">SUM(E84:E87)</f>
        <v>0</v>
      </c>
      <c r="F88" s="386">
        <f t="shared" si="63"/>
        <v>0</v>
      </c>
      <c r="G88" s="386">
        <f t="shared" si="63"/>
        <v>0</v>
      </c>
      <c r="H88" s="386">
        <f t="shared" si="63"/>
        <v>4625</v>
      </c>
      <c r="I88" s="386">
        <f t="shared" si="63"/>
        <v>20</v>
      </c>
      <c r="J88" s="386">
        <f t="shared" si="63"/>
        <v>4</v>
      </c>
      <c r="K88" s="386">
        <f t="shared" si="63"/>
        <v>16</v>
      </c>
      <c r="L88" s="386">
        <f t="shared" si="63"/>
        <v>229.12328767123267</v>
      </c>
      <c r="M88" s="386">
        <f t="shared" si="63"/>
        <v>231</v>
      </c>
      <c r="N88" s="386">
        <f t="shared" si="63"/>
        <v>4394</v>
      </c>
      <c r="O88" s="386">
        <f t="shared" si="63"/>
        <v>75.993707399463077</v>
      </c>
      <c r="P88" s="386">
        <f t="shared" si="63"/>
        <v>4395.8767123287671</v>
      </c>
      <c r="Q88" s="386">
        <f t="shared" si="63"/>
        <v>1460</v>
      </c>
      <c r="R88" s="386">
        <f t="shared" si="63"/>
        <v>0</v>
      </c>
      <c r="S88" s="386">
        <f t="shared" si="63"/>
        <v>0</v>
      </c>
      <c r="T88" s="386">
        <f t="shared" si="63"/>
        <v>4395.8767123287671</v>
      </c>
      <c r="U88" s="386">
        <f t="shared" si="63"/>
        <v>0</v>
      </c>
      <c r="V88" s="386">
        <f t="shared" si="63"/>
        <v>4395.8767123287671</v>
      </c>
      <c r="W88" s="386">
        <f t="shared" si="63"/>
        <v>229.12328767123267</v>
      </c>
      <c r="X88" s="386">
        <f t="shared" si="63"/>
        <v>229.12328767123267</v>
      </c>
      <c r="Y88" s="152"/>
    </row>
  </sheetData>
  <mergeCells count="7">
    <mergeCell ref="P9:V9"/>
    <mergeCell ref="W9:X9"/>
    <mergeCell ref="D10:E10"/>
    <mergeCell ref="F10:G10"/>
    <mergeCell ref="C9:H9"/>
    <mergeCell ref="I9:K9"/>
    <mergeCell ref="L9:O9"/>
  </mergeCells>
  <conditionalFormatting sqref="Y1:Y1048576">
    <cfRule type="cellIs" dxfId="2" priority="1" operator="lessThan">
      <formula>0</formula>
    </cfRule>
  </conditionalFormatting>
  <printOptions horizontalCentered="1" gridLines="1"/>
  <pageMargins left="0.25" right="0.25" top="0.75" bottom="0.5" header="0.25" footer="0.25"/>
  <pageSetup paperSize="9" scale="43" fitToHeight="2" orientation="landscape" r:id="rId1"/>
  <headerFooter alignWithMargins="0">
    <oddHeader xml:space="preserve">&amp;LDepreciation on Office Equipment&amp;CCentury NF Castings
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XFC188"/>
  <sheetViews>
    <sheetView topLeftCell="T1" workbookViewId="0">
      <pane ySplit="8" topLeftCell="A181" activePane="bottomLeft" state="frozen"/>
      <selection pane="bottomLeft" activeCell="AB7" sqref="AB7"/>
    </sheetView>
  </sheetViews>
  <sheetFormatPr defaultRowHeight="15" customHeight="1" x14ac:dyDescent="0.3"/>
  <cols>
    <col min="1" max="1" width="3" style="288" customWidth="1"/>
    <col min="2" max="2" width="47.6640625" style="424" customWidth="1"/>
    <col min="3" max="3" width="15.5546875" style="347" customWidth="1"/>
    <col min="4" max="4" width="15.5546875" style="290" customWidth="1"/>
    <col min="5" max="5" width="10.88671875" style="291" customWidth="1"/>
    <col min="6" max="6" width="10.109375" style="290" bestFit="1" customWidth="1"/>
    <col min="7" max="7" width="14.109375" style="290" customWidth="1"/>
    <col min="8" max="8" width="10.109375" style="290" customWidth="1"/>
    <col min="9" max="9" width="10.6640625" style="291" bestFit="1" customWidth="1"/>
    <col min="10" max="10" width="12" style="290" bestFit="1" customWidth="1"/>
    <col min="11" max="11" width="14.33203125" style="290" customWidth="1"/>
    <col min="12" max="12" width="12.44140625" style="290" customWidth="1"/>
    <col min="13" max="13" width="15.6640625" style="290" customWidth="1"/>
    <col min="14" max="14" width="7.88671875" style="290" customWidth="1"/>
    <col min="15" max="15" width="13" style="290" customWidth="1"/>
    <col min="16" max="16" width="13.6640625" style="290" customWidth="1"/>
    <col min="17" max="17" width="13.109375" style="290" customWidth="1"/>
    <col min="18" max="18" width="12.44140625" style="292" customWidth="1"/>
    <col min="19" max="19" width="15.33203125" style="293" customWidth="1"/>
    <col min="20" max="20" width="12.5546875" style="290" customWidth="1"/>
    <col min="21" max="21" width="12.5546875" style="290" bestFit="1" customWidth="1"/>
    <col min="22" max="22" width="11.33203125" style="290" customWidth="1"/>
    <col min="23" max="23" width="15.44140625" style="290" customWidth="1"/>
    <col min="24" max="24" width="12.44140625" style="290" customWidth="1"/>
    <col min="25" max="25" width="14.44140625" style="290" customWidth="1"/>
    <col min="26" max="26" width="16.5546875" style="290" customWidth="1"/>
    <col min="27" max="27" width="14.6640625" style="290" customWidth="1"/>
    <col min="28" max="28" width="11.109375" style="288" customWidth="1"/>
    <col min="29" max="34" width="9.109375" style="288" customWidth="1"/>
    <col min="35" max="188" width="9.109375" style="288"/>
    <col min="189" max="189" width="3" style="288" customWidth="1"/>
    <col min="190" max="190" width="47" style="288" customWidth="1"/>
    <col min="191" max="191" width="8.88671875" style="288" customWidth="1"/>
    <col min="192" max="201" width="9.109375" style="288" customWidth="1"/>
    <col min="202" max="202" width="13.44140625" style="288" customWidth="1"/>
    <col min="203" max="206" width="12.44140625" style="288" customWidth="1"/>
    <col min="207" max="207" width="13.5546875" style="288" customWidth="1"/>
    <col min="208" max="212" width="12.44140625" style="288" customWidth="1"/>
    <col min="213" max="213" width="14.5546875" style="288" customWidth="1"/>
    <col min="214" max="221" width="12.44140625" style="288" customWidth="1"/>
    <col min="222" max="222" width="15" style="288" customWidth="1"/>
    <col min="223" max="223" width="14.6640625" style="288" customWidth="1"/>
    <col min="224" max="269" width="9.109375" style="288" customWidth="1"/>
    <col min="270" max="270" width="9.109375" style="288"/>
    <col min="271" max="271" width="12.109375" style="288" bestFit="1" customWidth="1"/>
    <col min="272" max="272" width="9.88671875" style="288" bestFit="1" customWidth="1"/>
    <col min="273" max="444" width="9.109375" style="288"/>
    <col min="445" max="445" width="3" style="288" customWidth="1"/>
    <col min="446" max="446" width="47" style="288" customWidth="1"/>
    <col min="447" max="447" width="8.88671875" style="288" customWidth="1"/>
    <col min="448" max="457" width="9.109375" style="288" customWidth="1"/>
    <col min="458" max="458" width="13.44140625" style="288" customWidth="1"/>
    <col min="459" max="462" width="12.44140625" style="288" customWidth="1"/>
    <col min="463" max="463" width="13.5546875" style="288" customWidth="1"/>
    <col min="464" max="468" width="12.44140625" style="288" customWidth="1"/>
    <col min="469" max="469" width="14.5546875" style="288" customWidth="1"/>
    <col min="470" max="477" width="12.44140625" style="288" customWidth="1"/>
    <col min="478" max="478" width="15" style="288" customWidth="1"/>
    <col min="479" max="479" width="14.6640625" style="288" customWidth="1"/>
    <col min="480" max="525" width="9.109375" style="288" customWidth="1"/>
    <col min="526" max="526" width="9.109375" style="288"/>
    <col min="527" max="527" width="12.109375" style="288" bestFit="1" customWidth="1"/>
    <col min="528" max="528" width="9.88671875" style="288" bestFit="1" customWidth="1"/>
    <col min="529" max="700" width="9.109375" style="288"/>
    <col min="701" max="701" width="3" style="288" customWidth="1"/>
    <col min="702" max="702" width="47" style="288" customWidth="1"/>
    <col min="703" max="703" width="8.88671875" style="288" customWidth="1"/>
    <col min="704" max="713" width="9.109375" style="288" customWidth="1"/>
    <col min="714" max="714" width="13.44140625" style="288" customWidth="1"/>
    <col min="715" max="718" width="12.44140625" style="288" customWidth="1"/>
    <col min="719" max="719" width="13.5546875" style="288" customWidth="1"/>
    <col min="720" max="724" width="12.44140625" style="288" customWidth="1"/>
    <col min="725" max="725" width="14.5546875" style="288" customWidth="1"/>
    <col min="726" max="733" width="12.44140625" style="288" customWidth="1"/>
    <col min="734" max="734" width="15" style="288" customWidth="1"/>
    <col min="735" max="735" width="14.6640625" style="288" customWidth="1"/>
    <col min="736" max="781" width="9.109375" style="288" customWidth="1"/>
    <col min="782" max="782" width="9.109375" style="288"/>
    <col min="783" max="783" width="12.109375" style="288" bestFit="1" customWidth="1"/>
    <col min="784" max="784" width="9.88671875" style="288" bestFit="1" customWidth="1"/>
    <col min="785" max="956" width="9.109375" style="288"/>
    <col min="957" max="957" width="3" style="288" customWidth="1"/>
    <col min="958" max="958" width="47" style="288" customWidth="1"/>
    <col min="959" max="959" width="8.88671875" style="288" customWidth="1"/>
    <col min="960" max="969" width="9.109375" style="288" customWidth="1"/>
    <col min="970" max="970" width="13.44140625" style="288" customWidth="1"/>
    <col min="971" max="974" width="12.44140625" style="288" customWidth="1"/>
    <col min="975" max="975" width="13.5546875" style="288" customWidth="1"/>
    <col min="976" max="980" width="12.44140625" style="288" customWidth="1"/>
    <col min="981" max="981" width="14.5546875" style="288" customWidth="1"/>
    <col min="982" max="989" width="12.44140625" style="288" customWidth="1"/>
    <col min="990" max="990" width="15" style="288" customWidth="1"/>
    <col min="991" max="991" width="14.6640625" style="288" customWidth="1"/>
    <col min="992" max="1037" width="9.109375" style="288" customWidth="1"/>
    <col min="1038" max="1038" width="9.109375" style="288"/>
    <col min="1039" max="1039" width="12.109375" style="288" bestFit="1" customWidth="1"/>
    <col min="1040" max="1040" width="9.88671875" style="288" bestFit="1" customWidth="1"/>
    <col min="1041" max="1212" width="9.109375" style="288"/>
    <col min="1213" max="1213" width="3" style="288" customWidth="1"/>
    <col min="1214" max="1214" width="47" style="288" customWidth="1"/>
    <col min="1215" max="1215" width="8.88671875" style="288" customWidth="1"/>
    <col min="1216" max="1225" width="9.109375" style="288" customWidth="1"/>
    <col min="1226" max="1226" width="13.44140625" style="288" customWidth="1"/>
    <col min="1227" max="1230" width="12.44140625" style="288" customWidth="1"/>
    <col min="1231" max="1231" width="13.5546875" style="288" customWidth="1"/>
    <col min="1232" max="1236" width="12.44140625" style="288" customWidth="1"/>
    <col min="1237" max="1237" width="14.5546875" style="288" customWidth="1"/>
    <col min="1238" max="1245" width="12.44140625" style="288" customWidth="1"/>
    <col min="1246" max="1246" width="15" style="288" customWidth="1"/>
    <col min="1247" max="1247" width="14.6640625" style="288" customWidth="1"/>
    <col min="1248" max="1293" width="9.109375" style="288" customWidth="1"/>
    <col min="1294" max="1294" width="9.109375" style="288"/>
    <col min="1295" max="1295" width="12.109375" style="288" bestFit="1" customWidth="1"/>
    <col min="1296" max="1296" width="9.88671875" style="288" bestFit="1" customWidth="1"/>
    <col min="1297" max="1468" width="9.109375" style="288"/>
    <col min="1469" max="1469" width="3" style="288" customWidth="1"/>
    <col min="1470" max="1470" width="47" style="288" customWidth="1"/>
    <col min="1471" max="1471" width="8.88671875" style="288" customWidth="1"/>
    <col min="1472" max="1481" width="9.109375" style="288" customWidth="1"/>
    <col min="1482" max="1482" width="13.44140625" style="288" customWidth="1"/>
    <col min="1483" max="1486" width="12.44140625" style="288" customWidth="1"/>
    <col min="1487" max="1487" width="13.5546875" style="288" customWidth="1"/>
    <col min="1488" max="1492" width="12.44140625" style="288" customWidth="1"/>
    <col min="1493" max="1493" width="14.5546875" style="288" customWidth="1"/>
    <col min="1494" max="1501" width="12.44140625" style="288" customWidth="1"/>
    <col min="1502" max="1502" width="15" style="288" customWidth="1"/>
    <col min="1503" max="1503" width="14.6640625" style="288" customWidth="1"/>
    <col min="1504" max="1549" width="9.109375" style="288" customWidth="1"/>
    <col min="1550" max="1550" width="9.109375" style="288"/>
    <col min="1551" max="1551" width="12.109375" style="288" bestFit="1" customWidth="1"/>
    <col min="1552" max="1552" width="9.88671875" style="288" bestFit="1" customWidth="1"/>
    <col min="1553" max="1724" width="9.109375" style="288"/>
    <col min="1725" max="1725" width="3" style="288" customWidth="1"/>
    <col min="1726" max="1726" width="47" style="288" customWidth="1"/>
    <col min="1727" max="1727" width="8.88671875" style="288" customWidth="1"/>
    <col min="1728" max="1737" width="9.109375" style="288" customWidth="1"/>
    <col min="1738" max="1738" width="13.44140625" style="288" customWidth="1"/>
    <col min="1739" max="1742" width="12.44140625" style="288" customWidth="1"/>
    <col min="1743" max="1743" width="13.5546875" style="288" customWidth="1"/>
    <col min="1744" max="1748" width="12.44140625" style="288" customWidth="1"/>
    <col min="1749" max="1749" width="14.5546875" style="288" customWidth="1"/>
    <col min="1750" max="1757" width="12.44140625" style="288" customWidth="1"/>
    <col min="1758" max="1758" width="15" style="288" customWidth="1"/>
    <col min="1759" max="1759" width="14.6640625" style="288" customWidth="1"/>
    <col min="1760" max="1805" width="9.109375" style="288" customWidth="1"/>
    <col min="1806" max="1806" width="9.109375" style="288"/>
    <col min="1807" max="1807" width="12.109375" style="288" bestFit="1" customWidth="1"/>
    <col min="1808" max="1808" width="9.88671875" style="288" bestFit="1" customWidth="1"/>
    <col min="1809" max="1980" width="9.109375" style="288"/>
    <col min="1981" max="1981" width="3" style="288" customWidth="1"/>
    <col min="1982" max="1982" width="47" style="288" customWidth="1"/>
    <col min="1983" max="1983" width="8.88671875" style="288" customWidth="1"/>
    <col min="1984" max="1993" width="9.109375" style="288" customWidth="1"/>
    <col min="1994" max="1994" width="13.44140625" style="288" customWidth="1"/>
    <col min="1995" max="1998" width="12.44140625" style="288" customWidth="1"/>
    <col min="1999" max="1999" width="13.5546875" style="288" customWidth="1"/>
    <col min="2000" max="2004" width="12.44140625" style="288" customWidth="1"/>
    <col min="2005" max="2005" width="14.5546875" style="288" customWidth="1"/>
    <col min="2006" max="2013" width="12.44140625" style="288" customWidth="1"/>
    <col min="2014" max="2014" width="15" style="288" customWidth="1"/>
    <col min="2015" max="2015" width="14.6640625" style="288" customWidth="1"/>
    <col min="2016" max="2061" width="9.109375" style="288" customWidth="1"/>
    <col min="2062" max="2062" width="9.109375" style="288"/>
    <col min="2063" max="2063" width="12.109375" style="288" bestFit="1" customWidth="1"/>
    <col min="2064" max="2064" width="9.88671875" style="288" bestFit="1" customWidth="1"/>
    <col min="2065" max="2236" width="9.109375" style="288"/>
    <col min="2237" max="2237" width="3" style="288" customWidth="1"/>
    <col min="2238" max="2238" width="47" style="288" customWidth="1"/>
    <col min="2239" max="2239" width="8.88671875" style="288" customWidth="1"/>
    <col min="2240" max="2249" width="9.109375" style="288" customWidth="1"/>
    <col min="2250" max="2250" width="13.44140625" style="288" customWidth="1"/>
    <col min="2251" max="2254" width="12.44140625" style="288" customWidth="1"/>
    <col min="2255" max="2255" width="13.5546875" style="288" customWidth="1"/>
    <col min="2256" max="2260" width="12.44140625" style="288" customWidth="1"/>
    <col min="2261" max="2261" width="14.5546875" style="288" customWidth="1"/>
    <col min="2262" max="2269" width="12.44140625" style="288" customWidth="1"/>
    <col min="2270" max="2270" width="15" style="288" customWidth="1"/>
    <col min="2271" max="2271" width="14.6640625" style="288" customWidth="1"/>
    <col min="2272" max="2317" width="9.109375" style="288" customWidth="1"/>
    <col min="2318" max="2318" width="9.109375" style="288"/>
    <col min="2319" max="2319" width="12.109375" style="288" bestFit="1" customWidth="1"/>
    <col min="2320" max="2320" width="9.88671875" style="288" bestFit="1" customWidth="1"/>
    <col min="2321" max="2492" width="9.109375" style="288"/>
    <col min="2493" max="2493" width="3" style="288" customWidth="1"/>
    <col min="2494" max="2494" width="47" style="288" customWidth="1"/>
    <col min="2495" max="2495" width="8.88671875" style="288" customWidth="1"/>
    <col min="2496" max="2505" width="9.109375" style="288" customWidth="1"/>
    <col min="2506" max="2506" width="13.44140625" style="288" customWidth="1"/>
    <col min="2507" max="2510" width="12.44140625" style="288" customWidth="1"/>
    <col min="2511" max="2511" width="13.5546875" style="288" customWidth="1"/>
    <col min="2512" max="2516" width="12.44140625" style="288" customWidth="1"/>
    <col min="2517" max="2517" width="14.5546875" style="288" customWidth="1"/>
    <col min="2518" max="2525" width="12.44140625" style="288" customWidth="1"/>
    <col min="2526" max="2526" width="15" style="288" customWidth="1"/>
    <col min="2527" max="2527" width="14.6640625" style="288" customWidth="1"/>
    <col min="2528" max="2573" width="9.109375" style="288" customWidth="1"/>
    <col min="2574" max="2574" width="9.109375" style="288"/>
    <col min="2575" max="2575" width="12.109375" style="288" bestFit="1" customWidth="1"/>
    <col min="2576" max="2576" width="9.88671875" style="288" bestFit="1" customWidth="1"/>
    <col min="2577" max="2748" width="9.109375" style="288"/>
    <col min="2749" max="2749" width="3" style="288" customWidth="1"/>
    <col min="2750" max="2750" width="47" style="288" customWidth="1"/>
    <col min="2751" max="2751" width="8.88671875" style="288" customWidth="1"/>
    <col min="2752" max="2761" width="9.109375" style="288" customWidth="1"/>
    <col min="2762" max="2762" width="13.44140625" style="288" customWidth="1"/>
    <col min="2763" max="2766" width="12.44140625" style="288" customWidth="1"/>
    <col min="2767" max="2767" width="13.5546875" style="288" customWidth="1"/>
    <col min="2768" max="2772" width="12.44140625" style="288" customWidth="1"/>
    <col min="2773" max="2773" width="14.5546875" style="288" customWidth="1"/>
    <col min="2774" max="2781" width="12.44140625" style="288" customWidth="1"/>
    <col min="2782" max="2782" width="15" style="288" customWidth="1"/>
    <col min="2783" max="2783" width="14.6640625" style="288" customWidth="1"/>
    <col min="2784" max="2829" width="9.109375" style="288" customWidth="1"/>
    <col min="2830" max="2830" width="9.109375" style="288"/>
    <col min="2831" max="2831" width="12.109375" style="288" bestFit="1" customWidth="1"/>
    <col min="2832" max="2832" width="9.88671875" style="288" bestFit="1" customWidth="1"/>
    <col min="2833" max="3004" width="9.109375" style="288"/>
    <col min="3005" max="3005" width="3" style="288" customWidth="1"/>
    <col min="3006" max="3006" width="47" style="288" customWidth="1"/>
    <col min="3007" max="3007" width="8.88671875" style="288" customWidth="1"/>
    <col min="3008" max="3017" width="9.109375" style="288" customWidth="1"/>
    <col min="3018" max="3018" width="13.44140625" style="288" customWidth="1"/>
    <col min="3019" max="3022" width="12.44140625" style="288" customWidth="1"/>
    <col min="3023" max="3023" width="13.5546875" style="288" customWidth="1"/>
    <col min="3024" max="3028" width="12.44140625" style="288" customWidth="1"/>
    <col min="3029" max="3029" width="14.5546875" style="288" customWidth="1"/>
    <col min="3030" max="3037" width="12.44140625" style="288" customWidth="1"/>
    <col min="3038" max="3038" width="15" style="288" customWidth="1"/>
    <col min="3039" max="3039" width="14.6640625" style="288" customWidth="1"/>
    <col min="3040" max="3085" width="9.109375" style="288" customWidth="1"/>
    <col min="3086" max="3086" width="9.109375" style="288"/>
    <col min="3087" max="3087" width="12.109375" style="288" bestFit="1" customWidth="1"/>
    <col min="3088" max="3088" width="9.88671875" style="288" bestFit="1" customWidth="1"/>
    <col min="3089" max="3260" width="9.109375" style="288"/>
    <col min="3261" max="3261" width="3" style="288" customWidth="1"/>
    <col min="3262" max="3262" width="47" style="288" customWidth="1"/>
    <col min="3263" max="3263" width="8.88671875" style="288" customWidth="1"/>
    <col min="3264" max="3273" width="9.109375" style="288" customWidth="1"/>
    <col min="3274" max="3274" width="13.44140625" style="288" customWidth="1"/>
    <col min="3275" max="3278" width="12.44140625" style="288" customWidth="1"/>
    <col min="3279" max="3279" width="13.5546875" style="288" customWidth="1"/>
    <col min="3280" max="3284" width="12.44140625" style="288" customWidth="1"/>
    <col min="3285" max="3285" width="14.5546875" style="288" customWidth="1"/>
    <col min="3286" max="3293" width="12.44140625" style="288" customWidth="1"/>
    <col min="3294" max="3294" width="15" style="288" customWidth="1"/>
    <col min="3295" max="3295" width="14.6640625" style="288" customWidth="1"/>
    <col min="3296" max="3341" width="9.109375" style="288" customWidth="1"/>
    <col min="3342" max="3342" width="9.109375" style="288"/>
    <col min="3343" max="3343" width="12.109375" style="288" bestFit="1" customWidth="1"/>
    <col min="3344" max="3344" width="9.88671875" style="288" bestFit="1" customWidth="1"/>
    <col min="3345" max="3516" width="9.109375" style="288"/>
    <col min="3517" max="3517" width="3" style="288" customWidth="1"/>
    <col min="3518" max="3518" width="47" style="288" customWidth="1"/>
    <col min="3519" max="3519" width="8.88671875" style="288" customWidth="1"/>
    <col min="3520" max="3529" width="9.109375" style="288" customWidth="1"/>
    <col min="3530" max="3530" width="13.44140625" style="288" customWidth="1"/>
    <col min="3531" max="3534" width="12.44140625" style="288" customWidth="1"/>
    <col min="3535" max="3535" width="13.5546875" style="288" customWidth="1"/>
    <col min="3536" max="3540" width="12.44140625" style="288" customWidth="1"/>
    <col min="3541" max="3541" width="14.5546875" style="288" customWidth="1"/>
    <col min="3542" max="3549" width="12.44140625" style="288" customWidth="1"/>
    <col min="3550" max="3550" width="15" style="288" customWidth="1"/>
    <col min="3551" max="3551" width="14.6640625" style="288" customWidth="1"/>
    <col min="3552" max="3597" width="9.109375" style="288" customWidth="1"/>
    <col min="3598" max="3598" width="9.109375" style="288"/>
    <col min="3599" max="3599" width="12.109375" style="288" bestFit="1" customWidth="1"/>
    <col min="3600" max="3600" width="9.88671875" style="288" bestFit="1" customWidth="1"/>
    <col min="3601" max="3772" width="9.109375" style="288"/>
    <col min="3773" max="3773" width="3" style="288" customWidth="1"/>
    <col min="3774" max="3774" width="47" style="288" customWidth="1"/>
    <col min="3775" max="3775" width="8.88671875" style="288" customWidth="1"/>
    <col min="3776" max="3785" width="9.109375" style="288" customWidth="1"/>
    <col min="3786" max="3786" width="13.44140625" style="288" customWidth="1"/>
    <col min="3787" max="3790" width="12.44140625" style="288" customWidth="1"/>
    <col min="3791" max="3791" width="13.5546875" style="288" customWidth="1"/>
    <col min="3792" max="3796" width="12.44140625" style="288" customWidth="1"/>
    <col min="3797" max="3797" width="14.5546875" style="288" customWidth="1"/>
    <col min="3798" max="3805" width="12.44140625" style="288" customWidth="1"/>
    <col min="3806" max="3806" width="15" style="288" customWidth="1"/>
    <col min="3807" max="3807" width="14.6640625" style="288" customWidth="1"/>
    <col min="3808" max="3853" width="9.109375" style="288" customWidth="1"/>
    <col min="3854" max="3854" width="9.109375" style="288"/>
    <col min="3855" max="3855" width="12.109375" style="288" bestFit="1" customWidth="1"/>
    <col min="3856" max="3856" width="9.88671875" style="288" bestFit="1" customWidth="1"/>
    <col min="3857" max="4028" width="9.109375" style="288"/>
    <col min="4029" max="4029" width="3" style="288" customWidth="1"/>
    <col min="4030" max="4030" width="47" style="288" customWidth="1"/>
    <col min="4031" max="4031" width="8.88671875" style="288" customWidth="1"/>
    <col min="4032" max="4041" width="9.109375" style="288" customWidth="1"/>
    <col min="4042" max="4042" width="13.44140625" style="288" customWidth="1"/>
    <col min="4043" max="4046" width="12.44140625" style="288" customWidth="1"/>
    <col min="4047" max="4047" width="13.5546875" style="288" customWidth="1"/>
    <col min="4048" max="4052" width="12.44140625" style="288" customWidth="1"/>
    <col min="4053" max="4053" width="14.5546875" style="288" customWidth="1"/>
    <col min="4054" max="4061" width="12.44140625" style="288" customWidth="1"/>
    <col min="4062" max="4062" width="15" style="288" customWidth="1"/>
    <col min="4063" max="4063" width="14.6640625" style="288" customWidth="1"/>
    <col min="4064" max="4109" width="9.109375" style="288" customWidth="1"/>
    <col min="4110" max="4110" width="9.109375" style="288"/>
    <col min="4111" max="4111" width="12.109375" style="288" bestFit="1" customWidth="1"/>
    <col min="4112" max="4112" width="9.88671875" style="288" bestFit="1" customWidth="1"/>
    <col min="4113" max="4284" width="9.109375" style="288"/>
    <col min="4285" max="4285" width="3" style="288" customWidth="1"/>
    <col min="4286" max="4286" width="47" style="288" customWidth="1"/>
    <col min="4287" max="4287" width="8.88671875" style="288" customWidth="1"/>
    <col min="4288" max="4297" width="9.109375" style="288" customWidth="1"/>
    <col min="4298" max="4298" width="13.44140625" style="288" customWidth="1"/>
    <col min="4299" max="4302" width="12.44140625" style="288" customWidth="1"/>
    <col min="4303" max="4303" width="13.5546875" style="288" customWidth="1"/>
    <col min="4304" max="4308" width="12.44140625" style="288" customWidth="1"/>
    <col min="4309" max="4309" width="14.5546875" style="288" customWidth="1"/>
    <col min="4310" max="4317" width="12.44140625" style="288" customWidth="1"/>
    <col min="4318" max="4318" width="15" style="288" customWidth="1"/>
    <col min="4319" max="4319" width="14.6640625" style="288" customWidth="1"/>
    <col min="4320" max="4365" width="9.109375" style="288" customWidth="1"/>
    <col min="4366" max="4366" width="9.109375" style="288"/>
    <col min="4367" max="4367" width="12.109375" style="288" bestFit="1" customWidth="1"/>
    <col min="4368" max="4368" width="9.88671875" style="288" bestFit="1" customWidth="1"/>
    <col min="4369" max="4540" width="9.109375" style="288"/>
    <col min="4541" max="4541" width="3" style="288" customWidth="1"/>
    <col min="4542" max="4542" width="47" style="288" customWidth="1"/>
    <col min="4543" max="4543" width="8.88671875" style="288" customWidth="1"/>
    <col min="4544" max="4553" width="9.109375" style="288" customWidth="1"/>
    <col min="4554" max="4554" width="13.44140625" style="288" customWidth="1"/>
    <col min="4555" max="4558" width="12.44140625" style="288" customWidth="1"/>
    <col min="4559" max="4559" width="13.5546875" style="288" customWidth="1"/>
    <col min="4560" max="4564" width="12.44140625" style="288" customWidth="1"/>
    <col min="4565" max="4565" width="14.5546875" style="288" customWidth="1"/>
    <col min="4566" max="4573" width="12.44140625" style="288" customWidth="1"/>
    <col min="4574" max="4574" width="15" style="288" customWidth="1"/>
    <col min="4575" max="4575" width="14.6640625" style="288" customWidth="1"/>
    <col min="4576" max="4621" width="9.109375" style="288" customWidth="1"/>
    <col min="4622" max="4622" width="9.109375" style="288"/>
    <col min="4623" max="4623" width="12.109375" style="288" bestFit="1" customWidth="1"/>
    <col min="4624" max="4624" width="9.88671875" style="288" bestFit="1" customWidth="1"/>
    <col min="4625" max="4796" width="9.109375" style="288"/>
    <col min="4797" max="4797" width="3" style="288" customWidth="1"/>
    <col min="4798" max="4798" width="47" style="288" customWidth="1"/>
    <col min="4799" max="4799" width="8.88671875" style="288" customWidth="1"/>
    <col min="4800" max="4809" width="9.109375" style="288" customWidth="1"/>
    <col min="4810" max="4810" width="13.44140625" style="288" customWidth="1"/>
    <col min="4811" max="4814" width="12.44140625" style="288" customWidth="1"/>
    <col min="4815" max="4815" width="13.5546875" style="288" customWidth="1"/>
    <col min="4816" max="4820" width="12.44140625" style="288" customWidth="1"/>
    <col min="4821" max="4821" width="14.5546875" style="288" customWidth="1"/>
    <col min="4822" max="4829" width="12.44140625" style="288" customWidth="1"/>
    <col min="4830" max="4830" width="15" style="288" customWidth="1"/>
    <col min="4831" max="4831" width="14.6640625" style="288" customWidth="1"/>
    <col min="4832" max="4877" width="9.109375" style="288" customWidth="1"/>
    <col min="4878" max="4878" width="9.109375" style="288"/>
    <col min="4879" max="4879" width="12.109375" style="288" bestFit="1" customWidth="1"/>
    <col min="4880" max="4880" width="9.88671875" style="288" bestFit="1" customWidth="1"/>
    <col min="4881" max="5052" width="9.109375" style="288"/>
    <col min="5053" max="5053" width="3" style="288" customWidth="1"/>
    <col min="5054" max="5054" width="47" style="288" customWidth="1"/>
    <col min="5055" max="5055" width="8.88671875" style="288" customWidth="1"/>
    <col min="5056" max="5065" width="9.109375" style="288" customWidth="1"/>
    <col min="5066" max="5066" width="13.44140625" style="288" customWidth="1"/>
    <col min="5067" max="5070" width="12.44140625" style="288" customWidth="1"/>
    <col min="5071" max="5071" width="13.5546875" style="288" customWidth="1"/>
    <col min="5072" max="5076" width="12.44140625" style="288" customWidth="1"/>
    <col min="5077" max="5077" width="14.5546875" style="288" customWidth="1"/>
    <col min="5078" max="5085" width="12.44140625" style="288" customWidth="1"/>
    <col min="5086" max="5086" width="15" style="288" customWidth="1"/>
    <col min="5087" max="5087" width="14.6640625" style="288" customWidth="1"/>
    <col min="5088" max="5133" width="9.109375" style="288" customWidth="1"/>
    <col min="5134" max="5134" width="9.109375" style="288"/>
    <col min="5135" max="5135" width="12.109375" style="288" bestFit="1" customWidth="1"/>
    <col min="5136" max="5136" width="9.88671875" style="288" bestFit="1" customWidth="1"/>
    <col min="5137" max="5308" width="9.109375" style="288"/>
    <col min="5309" max="5309" width="3" style="288" customWidth="1"/>
    <col min="5310" max="5310" width="47" style="288" customWidth="1"/>
    <col min="5311" max="5311" width="8.88671875" style="288" customWidth="1"/>
    <col min="5312" max="5321" width="9.109375" style="288" customWidth="1"/>
    <col min="5322" max="5322" width="13.44140625" style="288" customWidth="1"/>
    <col min="5323" max="5326" width="12.44140625" style="288" customWidth="1"/>
    <col min="5327" max="5327" width="13.5546875" style="288" customWidth="1"/>
    <col min="5328" max="5332" width="12.44140625" style="288" customWidth="1"/>
    <col min="5333" max="5333" width="14.5546875" style="288" customWidth="1"/>
    <col min="5334" max="5341" width="12.44140625" style="288" customWidth="1"/>
    <col min="5342" max="5342" width="15" style="288" customWidth="1"/>
    <col min="5343" max="5343" width="14.6640625" style="288" customWidth="1"/>
    <col min="5344" max="5389" width="9.109375" style="288" customWidth="1"/>
    <col min="5390" max="5390" width="9.109375" style="288"/>
    <col min="5391" max="5391" width="12.109375" style="288" bestFit="1" customWidth="1"/>
    <col min="5392" max="5392" width="9.88671875" style="288" bestFit="1" customWidth="1"/>
    <col min="5393" max="5564" width="9.109375" style="288"/>
    <col min="5565" max="5565" width="3" style="288" customWidth="1"/>
    <col min="5566" max="5566" width="47" style="288" customWidth="1"/>
    <col min="5567" max="5567" width="8.88671875" style="288" customWidth="1"/>
    <col min="5568" max="5577" width="9.109375" style="288" customWidth="1"/>
    <col min="5578" max="5578" width="13.44140625" style="288" customWidth="1"/>
    <col min="5579" max="5582" width="12.44140625" style="288" customWidth="1"/>
    <col min="5583" max="5583" width="13.5546875" style="288" customWidth="1"/>
    <col min="5584" max="5588" width="12.44140625" style="288" customWidth="1"/>
    <col min="5589" max="5589" width="14.5546875" style="288" customWidth="1"/>
    <col min="5590" max="5597" width="12.44140625" style="288" customWidth="1"/>
    <col min="5598" max="5598" width="15" style="288" customWidth="1"/>
    <col min="5599" max="5599" width="14.6640625" style="288" customWidth="1"/>
    <col min="5600" max="5645" width="9.109375" style="288" customWidth="1"/>
    <col min="5646" max="5646" width="9.109375" style="288"/>
    <col min="5647" max="5647" width="12.109375" style="288" bestFit="1" customWidth="1"/>
    <col min="5648" max="5648" width="9.88671875" style="288" bestFit="1" customWidth="1"/>
    <col min="5649" max="5820" width="9.109375" style="288"/>
    <col min="5821" max="5821" width="3" style="288" customWidth="1"/>
    <col min="5822" max="5822" width="47" style="288" customWidth="1"/>
    <col min="5823" max="5823" width="8.88671875" style="288" customWidth="1"/>
    <col min="5824" max="5833" width="9.109375" style="288" customWidth="1"/>
    <col min="5834" max="5834" width="13.44140625" style="288" customWidth="1"/>
    <col min="5835" max="5838" width="12.44140625" style="288" customWidth="1"/>
    <col min="5839" max="5839" width="13.5546875" style="288" customWidth="1"/>
    <col min="5840" max="5844" width="12.44140625" style="288" customWidth="1"/>
    <col min="5845" max="5845" width="14.5546875" style="288" customWidth="1"/>
    <col min="5846" max="5853" width="12.44140625" style="288" customWidth="1"/>
    <col min="5854" max="5854" width="15" style="288" customWidth="1"/>
    <col min="5855" max="5855" width="14.6640625" style="288" customWidth="1"/>
    <col min="5856" max="5901" width="9.109375" style="288" customWidth="1"/>
    <col min="5902" max="5902" width="9.109375" style="288"/>
    <col min="5903" max="5903" width="12.109375" style="288" bestFit="1" customWidth="1"/>
    <col min="5904" max="5904" width="9.88671875" style="288" bestFit="1" customWidth="1"/>
    <col min="5905" max="6076" width="9.109375" style="288"/>
    <col min="6077" max="6077" width="3" style="288" customWidth="1"/>
    <col min="6078" max="6078" width="47" style="288" customWidth="1"/>
    <col min="6079" max="6079" width="8.88671875" style="288" customWidth="1"/>
    <col min="6080" max="6089" width="9.109375" style="288" customWidth="1"/>
    <col min="6090" max="6090" width="13.44140625" style="288" customWidth="1"/>
    <col min="6091" max="6094" width="12.44140625" style="288" customWidth="1"/>
    <col min="6095" max="6095" width="13.5546875" style="288" customWidth="1"/>
    <col min="6096" max="6100" width="12.44140625" style="288" customWidth="1"/>
    <col min="6101" max="6101" width="14.5546875" style="288" customWidth="1"/>
    <col min="6102" max="6109" width="12.44140625" style="288" customWidth="1"/>
    <col min="6110" max="6110" width="15" style="288" customWidth="1"/>
    <col min="6111" max="6111" width="14.6640625" style="288" customWidth="1"/>
    <col min="6112" max="6157" width="9.109375" style="288" customWidth="1"/>
    <col min="6158" max="6158" width="9.109375" style="288"/>
    <col min="6159" max="6159" width="12.109375" style="288" bestFit="1" customWidth="1"/>
    <col min="6160" max="6160" width="9.88671875" style="288" bestFit="1" customWidth="1"/>
    <col min="6161" max="6332" width="9.109375" style="288"/>
    <col min="6333" max="6333" width="3" style="288" customWidth="1"/>
    <col min="6334" max="6334" width="47" style="288" customWidth="1"/>
    <col min="6335" max="6335" width="8.88671875" style="288" customWidth="1"/>
    <col min="6336" max="6345" width="9.109375" style="288" customWidth="1"/>
    <col min="6346" max="6346" width="13.44140625" style="288" customWidth="1"/>
    <col min="6347" max="6350" width="12.44140625" style="288" customWidth="1"/>
    <col min="6351" max="6351" width="13.5546875" style="288" customWidth="1"/>
    <col min="6352" max="6356" width="12.44140625" style="288" customWidth="1"/>
    <col min="6357" max="6357" width="14.5546875" style="288" customWidth="1"/>
    <col min="6358" max="6365" width="12.44140625" style="288" customWidth="1"/>
    <col min="6366" max="6366" width="15" style="288" customWidth="1"/>
    <col min="6367" max="6367" width="14.6640625" style="288" customWidth="1"/>
    <col min="6368" max="6413" width="9.109375" style="288" customWidth="1"/>
    <col min="6414" max="6414" width="9.109375" style="288"/>
    <col min="6415" max="6415" width="12.109375" style="288" bestFit="1" customWidth="1"/>
    <col min="6416" max="6416" width="9.88671875" style="288" bestFit="1" customWidth="1"/>
    <col min="6417" max="6588" width="9.109375" style="288"/>
    <col min="6589" max="6589" width="3" style="288" customWidth="1"/>
    <col min="6590" max="6590" width="47" style="288" customWidth="1"/>
    <col min="6591" max="6591" width="8.88671875" style="288" customWidth="1"/>
    <col min="6592" max="6601" width="9.109375" style="288" customWidth="1"/>
    <col min="6602" max="6602" width="13.44140625" style="288" customWidth="1"/>
    <col min="6603" max="6606" width="12.44140625" style="288" customWidth="1"/>
    <col min="6607" max="6607" width="13.5546875" style="288" customWidth="1"/>
    <col min="6608" max="6612" width="12.44140625" style="288" customWidth="1"/>
    <col min="6613" max="6613" width="14.5546875" style="288" customWidth="1"/>
    <col min="6614" max="6621" width="12.44140625" style="288" customWidth="1"/>
    <col min="6622" max="6622" width="15" style="288" customWidth="1"/>
    <col min="6623" max="6623" width="14.6640625" style="288" customWidth="1"/>
    <col min="6624" max="6669" width="9.109375" style="288" customWidth="1"/>
    <col min="6670" max="6670" width="9.109375" style="288"/>
    <col min="6671" max="6671" width="12.109375" style="288" bestFit="1" customWidth="1"/>
    <col min="6672" max="6672" width="9.88671875" style="288" bestFit="1" customWidth="1"/>
    <col min="6673" max="6844" width="9.109375" style="288"/>
    <col min="6845" max="6845" width="3" style="288" customWidth="1"/>
    <col min="6846" max="6846" width="47" style="288" customWidth="1"/>
    <col min="6847" max="6847" width="8.88671875" style="288" customWidth="1"/>
    <col min="6848" max="6857" width="9.109375" style="288" customWidth="1"/>
    <col min="6858" max="6858" width="13.44140625" style="288" customWidth="1"/>
    <col min="6859" max="6862" width="12.44140625" style="288" customWidth="1"/>
    <col min="6863" max="6863" width="13.5546875" style="288" customWidth="1"/>
    <col min="6864" max="6868" width="12.44140625" style="288" customWidth="1"/>
    <col min="6869" max="6869" width="14.5546875" style="288" customWidth="1"/>
    <col min="6870" max="6877" width="12.44140625" style="288" customWidth="1"/>
    <col min="6878" max="6878" width="15" style="288" customWidth="1"/>
    <col min="6879" max="6879" width="14.6640625" style="288" customWidth="1"/>
    <col min="6880" max="6925" width="9.109375" style="288" customWidth="1"/>
    <col min="6926" max="6926" width="9.109375" style="288"/>
    <col min="6927" max="6927" width="12.109375" style="288" bestFit="1" customWidth="1"/>
    <col min="6928" max="6928" width="9.88671875" style="288" bestFit="1" customWidth="1"/>
    <col min="6929" max="7100" width="9.109375" style="288"/>
    <col min="7101" max="7101" width="3" style="288" customWidth="1"/>
    <col min="7102" max="7102" width="47" style="288" customWidth="1"/>
    <col min="7103" max="7103" width="8.88671875" style="288" customWidth="1"/>
    <col min="7104" max="7113" width="9.109375" style="288" customWidth="1"/>
    <col min="7114" max="7114" width="13.44140625" style="288" customWidth="1"/>
    <col min="7115" max="7118" width="12.44140625" style="288" customWidth="1"/>
    <col min="7119" max="7119" width="13.5546875" style="288" customWidth="1"/>
    <col min="7120" max="7124" width="12.44140625" style="288" customWidth="1"/>
    <col min="7125" max="7125" width="14.5546875" style="288" customWidth="1"/>
    <col min="7126" max="7133" width="12.44140625" style="288" customWidth="1"/>
    <col min="7134" max="7134" width="15" style="288" customWidth="1"/>
    <col min="7135" max="7135" width="14.6640625" style="288" customWidth="1"/>
    <col min="7136" max="7181" width="9.109375" style="288" customWidth="1"/>
    <col min="7182" max="7182" width="9.109375" style="288"/>
    <col min="7183" max="7183" width="12.109375" style="288" bestFit="1" customWidth="1"/>
    <col min="7184" max="7184" width="9.88671875" style="288" bestFit="1" customWidth="1"/>
    <col min="7185" max="7356" width="9.109375" style="288"/>
    <col min="7357" max="7357" width="3" style="288" customWidth="1"/>
    <col min="7358" max="7358" width="47" style="288" customWidth="1"/>
    <col min="7359" max="7359" width="8.88671875" style="288" customWidth="1"/>
    <col min="7360" max="7369" width="9.109375" style="288" customWidth="1"/>
    <col min="7370" max="7370" width="13.44140625" style="288" customWidth="1"/>
    <col min="7371" max="7374" width="12.44140625" style="288" customWidth="1"/>
    <col min="7375" max="7375" width="13.5546875" style="288" customWidth="1"/>
    <col min="7376" max="7380" width="12.44140625" style="288" customWidth="1"/>
    <col min="7381" max="7381" width="14.5546875" style="288" customWidth="1"/>
    <col min="7382" max="7389" width="12.44140625" style="288" customWidth="1"/>
    <col min="7390" max="7390" width="15" style="288" customWidth="1"/>
    <col min="7391" max="7391" width="14.6640625" style="288" customWidth="1"/>
    <col min="7392" max="7437" width="9.109375" style="288" customWidth="1"/>
    <col min="7438" max="7438" width="9.109375" style="288"/>
    <col min="7439" max="7439" width="12.109375" style="288" bestFit="1" customWidth="1"/>
    <col min="7440" max="7440" width="9.88671875" style="288" bestFit="1" customWidth="1"/>
    <col min="7441" max="7612" width="9.109375" style="288"/>
    <col min="7613" max="7613" width="3" style="288" customWidth="1"/>
    <col min="7614" max="7614" width="47" style="288" customWidth="1"/>
    <col min="7615" max="7615" width="8.88671875" style="288" customWidth="1"/>
    <col min="7616" max="7625" width="9.109375" style="288" customWidth="1"/>
    <col min="7626" max="7626" width="13.44140625" style="288" customWidth="1"/>
    <col min="7627" max="7630" width="12.44140625" style="288" customWidth="1"/>
    <col min="7631" max="7631" width="13.5546875" style="288" customWidth="1"/>
    <col min="7632" max="7636" width="12.44140625" style="288" customWidth="1"/>
    <col min="7637" max="7637" width="14.5546875" style="288" customWidth="1"/>
    <col min="7638" max="7645" width="12.44140625" style="288" customWidth="1"/>
    <col min="7646" max="7646" width="15" style="288" customWidth="1"/>
    <col min="7647" max="7647" width="14.6640625" style="288" customWidth="1"/>
    <col min="7648" max="7693" width="9.109375" style="288" customWidth="1"/>
    <col min="7694" max="7694" width="9.109375" style="288"/>
    <col min="7695" max="7695" width="12.109375" style="288" bestFit="1" customWidth="1"/>
    <col min="7696" max="7696" width="9.88671875" style="288" bestFit="1" customWidth="1"/>
    <col min="7697" max="7868" width="9.109375" style="288"/>
    <col min="7869" max="7869" width="3" style="288" customWidth="1"/>
    <col min="7870" max="7870" width="47" style="288" customWidth="1"/>
    <col min="7871" max="7871" width="8.88671875" style="288" customWidth="1"/>
    <col min="7872" max="7881" width="9.109375" style="288" customWidth="1"/>
    <col min="7882" max="7882" width="13.44140625" style="288" customWidth="1"/>
    <col min="7883" max="7886" width="12.44140625" style="288" customWidth="1"/>
    <col min="7887" max="7887" width="13.5546875" style="288" customWidth="1"/>
    <col min="7888" max="7892" width="12.44140625" style="288" customWidth="1"/>
    <col min="7893" max="7893" width="14.5546875" style="288" customWidth="1"/>
    <col min="7894" max="7901" width="12.44140625" style="288" customWidth="1"/>
    <col min="7902" max="7902" width="15" style="288" customWidth="1"/>
    <col min="7903" max="7903" width="14.6640625" style="288" customWidth="1"/>
    <col min="7904" max="7949" width="9.109375" style="288" customWidth="1"/>
    <col min="7950" max="7950" width="9.109375" style="288"/>
    <col min="7951" max="7951" width="12.109375" style="288" bestFit="1" customWidth="1"/>
    <col min="7952" max="7952" width="9.88671875" style="288" bestFit="1" customWidth="1"/>
    <col min="7953" max="8124" width="9.109375" style="288"/>
    <col min="8125" max="8125" width="3" style="288" customWidth="1"/>
    <col min="8126" max="8126" width="47" style="288" customWidth="1"/>
    <col min="8127" max="8127" width="8.88671875" style="288" customWidth="1"/>
    <col min="8128" max="8137" width="9.109375" style="288" customWidth="1"/>
    <col min="8138" max="8138" width="13.44140625" style="288" customWidth="1"/>
    <col min="8139" max="8142" width="12.44140625" style="288" customWidth="1"/>
    <col min="8143" max="8143" width="13.5546875" style="288" customWidth="1"/>
    <col min="8144" max="8148" width="12.44140625" style="288" customWidth="1"/>
    <col min="8149" max="8149" width="14.5546875" style="288" customWidth="1"/>
    <col min="8150" max="8157" width="12.44140625" style="288" customWidth="1"/>
    <col min="8158" max="8158" width="15" style="288" customWidth="1"/>
    <col min="8159" max="8159" width="14.6640625" style="288" customWidth="1"/>
    <col min="8160" max="8205" width="9.109375" style="288" customWidth="1"/>
    <col min="8206" max="8206" width="9.109375" style="288"/>
    <col min="8207" max="8207" width="12.109375" style="288" bestFit="1" customWidth="1"/>
    <col min="8208" max="8208" width="9.88671875" style="288" bestFit="1" customWidth="1"/>
    <col min="8209" max="8380" width="9.109375" style="288"/>
    <col min="8381" max="8381" width="3" style="288" customWidth="1"/>
    <col min="8382" max="8382" width="47" style="288" customWidth="1"/>
    <col min="8383" max="8383" width="8.88671875" style="288" customWidth="1"/>
    <col min="8384" max="8393" width="9.109375" style="288" customWidth="1"/>
    <col min="8394" max="8394" width="13.44140625" style="288" customWidth="1"/>
    <col min="8395" max="8398" width="12.44140625" style="288" customWidth="1"/>
    <col min="8399" max="8399" width="13.5546875" style="288" customWidth="1"/>
    <col min="8400" max="8404" width="12.44140625" style="288" customWidth="1"/>
    <col min="8405" max="8405" width="14.5546875" style="288" customWidth="1"/>
    <col min="8406" max="8413" width="12.44140625" style="288" customWidth="1"/>
    <col min="8414" max="8414" width="15" style="288" customWidth="1"/>
    <col min="8415" max="8415" width="14.6640625" style="288" customWidth="1"/>
    <col min="8416" max="8461" width="9.109375" style="288" customWidth="1"/>
    <col min="8462" max="8462" width="9.109375" style="288"/>
    <col min="8463" max="8463" width="12.109375" style="288" bestFit="1" customWidth="1"/>
    <col min="8464" max="8464" width="9.88671875" style="288" bestFit="1" customWidth="1"/>
    <col min="8465" max="8636" width="9.109375" style="288"/>
    <col min="8637" max="8637" width="3" style="288" customWidth="1"/>
    <col min="8638" max="8638" width="47" style="288" customWidth="1"/>
    <col min="8639" max="8639" width="8.88671875" style="288" customWidth="1"/>
    <col min="8640" max="8649" width="9.109375" style="288" customWidth="1"/>
    <col min="8650" max="8650" width="13.44140625" style="288" customWidth="1"/>
    <col min="8651" max="8654" width="12.44140625" style="288" customWidth="1"/>
    <col min="8655" max="8655" width="13.5546875" style="288" customWidth="1"/>
    <col min="8656" max="8660" width="12.44140625" style="288" customWidth="1"/>
    <col min="8661" max="8661" width="14.5546875" style="288" customWidth="1"/>
    <col min="8662" max="8669" width="12.44140625" style="288" customWidth="1"/>
    <col min="8670" max="8670" width="15" style="288" customWidth="1"/>
    <col min="8671" max="8671" width="14.6640625" style="288" customWidth="1"/>
    <col min="8672" max="8717" width="9.109375" style="288" customWidth="1"/>
    <col min="8718" max="8718" width="9.109375" style="288"/>
    <col min="8719" max="8719" width="12.109375" style="288" bestFit="1" customWidth="1"/>
    <col min="8720" max="8720" width="9.88671875" style="288" bestFit="1" customWidth="1"/>
    <col min="8721" max="8892" width="9.109375" style="288"/>
    <col min="8893" max="8893" width="3" style="288" customWidth="1"/>
    <col min="8894" max="8894" width="47" style="288" customWidth="1"/>
    <col min="8895" max="8895" width="8.88671875" style="288" customWidth="1"/>
    <col min="8896" max="8905" width="9.109375" style="288" customWidth="1"/>
    <col min="8906" max="8906" width="13.44140625" style="288" customWidth="1"/>
    <col min="8907" max="8910" width="12.44140625" style="288" customWidth="1"/>
    <col min="8911" max="8911" width="13.5546875" style="288" customWidth="1"/>
    <col min="8912" max="8916" width="12.44140625" style="288" customWidth="1"/>
    <col min="8917" max="8917" width="14.5546875" style="288" customWidth="1"/>
    <col min="8918" max="8925" width="12.44140625" style="288" customWidth="1"/>
    <col min="8926" max="8926" width="15" style="288" customWidth="1"/>
    <col min="8927" max="8927" width="14.6640625" style="288" customWidth="1"/>
    <col min="8928" max="8973" width="9.109375" style="288" customWidth="1"/>
    <col min="8974" max="8974" width="9.109375" style="288"/>
    <col min="8975" max="8975" width="12.109375" style="288" bestFit="1" customWidth="1"/>
    <col min="8976" max="8976" width="9.88671875" style="288" bestFit="1" customWidth="1"/>
    <col min="8977" max="9148" width="9.109375" style="288"/>
    <col min="9149" max="9149" width="3" style="288" customWidth="1"/>
    <col min="9150" max="9150" width="47" style="288" customWidth="1"/>
    <col min="9151" max="9151" width="8.88671875" style="288" customWidth="1"/>
    <col min="9152" max="9161" width="9.109375" style="288" customWidth="1"/>
    <col min="9162" max="9162" width="13.44140625" style="288" customWidth="1"/>
    <col min="9163" max="9166" width="12.44140625" style="288" customWidth="1"/>
    <col min="9167" max="9167" width="13.5546875" style="288" customWidth="1"/>
    <col min="9168" max="9172" width="12.44140625" style="288" customWidth="1"/>
    <col min="9173" max="9173" width="14.5546875" style="288" customWidth="1"/>
    <col min="9174" max="9181" width="12.44140625" style="288" customWidth="1"/>
    <col min="9182" max="9182" width="15" style="288" customWidth="1"/>
    <col min="9183" max="9183" width="14.6640625" style="288" customWidth="1"/>
    <col min="9184" max="9229" width="9.109375" style="288" customWidth="1"/>
    <col min="9230" max="9230" width="9.109375" style="288"/>
    <col min="9231" max="9231" width="12.109375" style="288" bestFit="1" customWidth="1"/>
    <col min="9232" max="9232" width="9.88671875" style="288" bestFit="1" customWidth="1"/>
    <col min="9233" max="9404" width="9.109375" style="288"/>
    <col min="9405" max="9405" width="3" style="288" customWidth="1"/>
    <col min="9406" max="9406" width="47" style="288" customWidth="1"/>
    <col min="9407" max="9407" width="8.88671875" style="288" customWidth="1"/>
    <col min="9408" max="9417" width="9.109375" style="288" customWidth="1"/>
    <col min="9418" max="9418" width="13.44140625" style="288" customWidth="1"/>
    <col min="9419" max="9422" width="12.44140625" style="288" customWidth="1"/>
    <col min="9423" max="9423" width="13.5546875" style="288" customWidth="1"/>
    <col min="9424" max="9428" width="12.44140625" style="288" customWidth="1"/>
    <col min="9429" max="9429" width="14.5546875" style="288" customWidth="1"/>
    <col min="9430" max="9437" width="12.44140625" style="288" customWidth="1"/>
    <col min="9438" max="9438" width="15" style="288" customWidth="1"/>
    <col min="9439" max="9439" width="14.6640625" style="288" customWidth="1"/>
    <col min="9440" max="9485" width="9.109375" style="288" customWidth="1"/>
    <col min="9486" max="9486" width="9.109375" style="288"/>
    <col min="9487" max="9487" width="12.109375" style="288" bestFit="1" customWidth="1"/>
    <col min="9488" max="9488" width="9.88671875" style="288" bestFit="1" customWidth="1"/>
    <col min="9489" max="9660" width="9.109375" style="288"/>
    <col min="9661" max="9661" width="3" style="288" customWidth="1"/>
    <col min="9662" max="9662" width="47" style="288" customWidth="1"/>
    <col min="9663" max="9663" width="8.88671875" style="288" customWidth="1"/>
    <col min="9664" max="9673" width="9.109375" style="288" customWidth="1"/>
    <col min="9674" max="9674" width="13.44140625" style="288" customWidth="1"/>
    <col min="9675" max="9678" width="12.44140625" style="288" customWidth="1"/>
    <col min="9679" max="9679" width="13.5546875" style="288" customWidth="1"/>
    <col min="9680" max="9684" width="12.44140625" style="288" customWidth="1"/>
    <col min="9685" max="9685" width="14.5546875" style="288" customWidth="1"/>
    <col min="9686" max="9693" width="12.44140625" style="288" customWidth="1"/>
    <col min="9694" max="9694" width="15" style="288" customWidth="1"/>
    <col min="9695" max="9695" width="14.6640625" style="288" customWidth="1"/>
    <col min="9696" max="9741" width="9.109375" style="288" customWidth="1"/>
    <col min="9742" max="9742" width="9.109375" style="288"/>
    <col min="9743" max="9743" width="12.109375" style="288" bestFit="1" customWidth="1"/>
    <col min="9744" max="9744" width="9.88671875" style="288" bestFit="1" customWidth="1"/>
    <col min="9745" max="9916" width="9.109375" style="288"/>
    <col min="9917" max="9917" width="3" style="288" customWidth="1"/>
    <col min="9918" max="9918" width="47" style="288" customWidth="1"/>
    <col min="9919" max="9919" width="8.88671875" style="288" customWidth="1"/>
    <col min="9920" max="9929" width="9.109375" style="288" customWidth="1"/>
    <col min="9930" max="9930" width="13.44140625" style="288" customWidth="1"/>
    <col min="9931" max="9934" width="12.44140625" style="288" customWidth="1"/>
    <col min="9935" max="9935" width="13.5546875" style="288" customWidth="1"/>
    <col min="9936" max="9940" width="12.44140625" style="288" customWidth="1"/>
    <col min="9941" max="9941" width="14.5546875" style="288" customWidth="1"/>
    <col min="9942" max="9949" width="12.44140625" style="288" customWidth="1"/>
    <col min="9950" max="9950" width="15" style="288" customWidth="1"/>
    <col min="9951" max="9951" width="14.6640625" style="288" customWidth="1"/>
    <col min="9952" max="9997" width="9.109375" style="288" customWidth="1"/>
    <col min="9998" max="9998" width="9.109375" style="288"/>
    <col min="9999" max="9999" width="12.109375" style="288" bestFit="1" customWidth="1"/>
    <col min="10000" max="10000" width="9.88671875" style="288" bestFit="1" customWidth="1"/>
    <col min="10001" max="10172" width="9.109375" style="288"/>
    <col min="10173" max="10173" width="3" style="288" customWidth="1"/>
    <col min="10174" max="10174" width="47" style="288" customWidth="1"/>
    <col min="10175" max="10175" width="8.88671875" style="288" customWidth="1"/>
    <col min="10176" max="10185" width="9.109375" style="288" customWidth="1"/>
    <col min="10186" max="10186" width="13.44140625" style="288" customWidth="1"/>
    <col min="10187" max="10190" width="12.44140625" style="288" customWidth="1"/>
    <col min="10191" max="10191" width="13.5546875" style="288" customWidth="1"/>
    <col min="10192" max="10196" width="12.44140625" style="288" customWidth="1"/>
    <col min="10197" max="10197" width="14.5546875" style="288" customWidth="1"/>
    <col min="10198" max="10205" width="12.44140625" style="288" customWidth="1"/>
    <col min="10206" max="10206" width="15" style="288" customWidth="1"/>
    <col min="10207" max="10207" width="14.6640625" style="288" customWidth="1"/>
    <col min="10208" max="10253" width="9.109375" style="288" customWidth="1"/>
    <col min="10254" max="10254" width="9.109375" style="288"/>
    <col min="10255" max="10255" width="12.109375" style="288" bestFit="1" customWidth="1"/>
    <col min="10256" max="10256" width="9.88671875" style="288" bestFit="1" customWidth="1"/>
    <col min="10257" max="10428" width="9.109375" style="288"/>
    <col min="10429" max="10429" width="3" style="288" customWidth="1"/>
    <col min="10430" max="10430" width="47" style="288" customWidth="1"/>
    <col min="10431" max="10431" width="8.88671875" style="288" customWidth="1"/>
    <col min="10432" max="10441" width="9.109375" style="288" customWidth="1"/>
    <col min="10442" max="10442" width="13.44140625" style="288" customWidth="1"/>
    <col min="10443" max="10446" width="12.44140625" style="288" customWidth="1"/>
    <col min="10447" max="10447" width="13.5546875" style="288" customWidth="1"/>
    <col min="10448" max="10452" width="12.44140625" style="288" customWidth="1"/>
    <col min="10453" max="10453" width="14.5546875" style="288" customWidth="1"/>
    <col min="10454" max="10461" width="12.44140625" style="288" customWidth="1"/>
    <col min="10462" max="10462" width="15" style="288" customWidth="1"/>
    <col min="10463" max="10463" width="14.6640625" style="288" customWidth="1"/>
    <col min="10464" max="10509" width="9.109375" style="288" customWidth="1"/>
    <col min="10510" max="10510" width="9.109375" style="288"/>
    <col min="10511" max="10511" width="12.109375" style="288" bestFit="1" customWidth="1"/>
    <col min="10512" max="10512" width="9.88671875" style="288" bestFit="1" customWidth="1"/>
    <col min="10513" max="10684" width="9.109375" style="288"/>
    <col min="10685" max="10685" width="3" style="288" customWidth="1"/>
    <col min="10686" max="10686" width="47" style="288" customWidth="1"/>
    <col min="10687" max="10687" width="8.88671875" style="288" customWidth="1"/>
    <col min="10688" max="10697" width="9.109375" style="288" customWidth="1"/>
    <col min="10698" max="10698" width="13.44140625" style="288" customWidth="1"/>
    <col min="10699" max="10702" width="12.44140625" style="288" customWidth="1"/>
    <col min="10703" max="10703" width="13.5546875" style="288" customWidth="1"/>
    <col min="10704" max="10708" width="12.44140625" style="288" customWidth="1"/>
    <col min="10709" max="10709" width="14.5546875" style="288" customWidth="1"/>
    <col min="10710" max="10717" width="12.44140625" style="288" customWidth="1"/>
    <col min="10718" max="10718" width="15" style="288" customWidth="1"/>
    <col min="10719" max="10719" width="14.6640625" style="288" customWidth="1"/>
    <col min="10720" max="10765" width="9.109375" style="288" customWidth="1"/>
    <col min="10766" max="10766" width="9.109375" style="288"/>
    <col min="10767" max="10767" width="12.109375" style="288" bestFit="1" customWidth="1"/>
    <col min="10768" max="10768" width="9.88671875" style="288" bestFit="1" customWidth="1"/>
    <col min="10769" max="10940" width="9.109375" style="288"/>
    <col min="10941" max="10941" width="3" style="288" customWidth="1"/>
    <col min="10942" max="10942" width="47" style="288" customWidth="1"/>
    <col min="10943" max="10943" width="8.88671875" style="288" customWidth="1"/>
    <col min="10944" max="10953" width="9.109375" style="288" customWidth="1"/>
    <col min="10954" max="10954" width="13.44140625" style="288" customWidth="1"/>
    <col min="10955" max="10958" width="12.44140625" style="288" customWidth="1"/>
    <col min="10959" max="10959" width="13.5546875" style="288" customWidth="1"/>
    <col min="10960" max="10964" width="12.44140625" style="288" customWidth="1"/>
    <col min="10965" max="10965" width="14.5546875" style="288" customWidth="1"/>
    <col min="10966" max="10973" width="12.44140625" style="288" customWidth="1"/>
    <col min="10974" max="10974" width="15" style="288" customWidth="1"/>
    <col min="10975" max="10975" width="14.6640625" style="288" customWidth="1"/>
    <col min="10976" max="11021" width="9.109375" style="288" customWidth="1"/>
    <col min="11022" max="11022" width="9.109375" style="288"/>
    <col min="11023" max="11023" width="12.109375" style="288" bestFit="1" customWidth="1"/>
    <col min="11024" max="11024" width="9.88671875" style="288" bestFit="1" customWidth="1"/>
    <col min="11025" max="11196" width="9.109375" style="288"/>
    <col min="11197" max="11197" width="3" style="288" customWidth="1"/>
    <col min="11198" max="11198" width="47" style="288" customWidth="1"/>
    <col min="11199" max="11199" width="8.88671875" style="288" customWidth="1"/>
    <col min="11200" max="11209" width="9.109375" style="288" customWidth="1"/>
    <col min="11210" max="11210" width="13.44140625" style="288" customWidth="1"/>
    <col min="11211" max="11214" width="12.44140625" style="288" customWidth="1"/>
    <col min="11215" max="11215" width="13.5546875" style="288" customWidth="1"/>
    <col min="11216" max="11220" width="12.44140625" style="288" customWidth="1"/>
    <col min="11221" max="11221" width="14.5546875" style="288" customWidth="1"/>
    <col min="11222" max="11229" width="12.44140625" style="288" customWidth="1"/>
    <col min="11230" max="11230" width="15" style="288" customWidth="1"/>
    <col min="11231" max="11231" width="14.6640625" style="288" customWidth="1"/>
    <col min="11232" max="11277" width="9.109375" style="288" customWidth="1"/>
    <col min="11278" max="11278" width="9.109375" style="288"/>
    <col min="11279" max="11279" width="12.109375" style="288" bestFit="1" customWidth="1"/>
    <col min="11280" max="11280" width="9.88671875" style="288" bestFit="1" customWidth="1"/>
    <col min="11281" max="11452" width="9.109375" style="288"/>
    <col min="11453" max="11453" width="3" style="288" customWidth="1"/>
    <col min="11454" max="11454" width="47" style="288" customWidth="1"/>
    <col min="11455" max="11455" width="8.88671875" style="288" customWidth="1"/>
    <col min="11456" max="11465" width="9.109375" style="288" customWidth="1"/>
    <col min="11466" max="11466" width="13.44140625" style="288" customWidth="1"/>
    <col min="11467" max="11470" width="12.44140625" style="288" customWidth="1"/>
    <col min="11471" max="11471" width="13.5546875" style="288" customWidth="1"/>
    <col min="11472" max="11476" width="12.44140625" style="288" customWidth="1"/>
    <col min="11477" max="11477" width="14.5546875" style="288" customWidth="1"/>
    <col min="11478" max="11485" width="12.44140625" style="288" customWidth="1"/>
    <col min="11486" max="11486" width="15" style="288" customWidth="1"/>
    <col min="11487" max="11487" width="14.6640625" style="288" customWidth="1"/>
    <col min="11488" max="11533" width="9.109375" style="288" customWidth="1"/>
    <col min="11534" max="11534" width="9.109375" style="288"/>
    <col min="11535" max="11535" width="12.109375" style="288" bestFit="1" customWidth="1"/>
    <col min="11536" max="11536" width="9.88671875" style="288" bestFit="1" customWidth="1"/>
    <col min="11537" max="11708" width="9.109375" style="288"/>
    <col min="11709" max="11709" width="3" style="288" customWidth="1"/>
    <col min="11710" max="11710" width="47" style="288" customWidth="1"/>
    <col min="11711" max="11711" width="8.88671875" style="288" customWidth="1"/>
    <col min="11712" max="11721" width="9.109375" style="288" customWidth="1"/>
    <col min="11722" max="11722" width="13.44140625" style="288" customWidth="1"/>
    <col min="11723" max="11726" width="12.44140625" style="288" customWidth="1"/>
    <col min="11727" max="11727" width="13.5546875" style="288" customWidth="1"/>
    <col min="11728" max="11732" width="12.44140625" style="288" customWidth="1"/>
    <col min="11733" max="11733" width="14.5546875" style="288" customWidth="1"/>
    <col min="11734" max="11741" width="12.44140625" style="288" customWidth="1"/>
    <col min="11742" max="11742" width="15" style="288" customWidth="1"/>
    <col min="11743" max="11743" width="14.6640625" style="288" customWidth="1"/>
    <col min="11744" max="11789" width="9.109375" style="288" customWidth="1"/>
    <col min="11790" max="11790" width="9.109375" style="288"/>
    <col min="11791" max="11791" width="12.109375" style="288" bestFit="1" customWidth="1"/>
    <col min="11792" max="11792" width="9.88671875" style="288" bestFit="1" customWidth="1"/>
    <col min="11793" max="11964" width="9.109375" style="288"/>
    <col min="11965" max="11965" width="3" style="288" customWidth="1"/>
    <col min="11966" max="11966" width="47" style="288" customWidth="1"/>
    <col min="11967" max="11967" width="8.88671875" style="288" customWidth="1"/>
    <col min="11968" max="11977" width="9.109375" style="288" customWidth="1"/>
    <col min="11978" max="11978" width="13.44140625" style="288" customWidth="1"/>
    <col min="11979" max="11982" width="12.44140625" style="288" customWidth="1"/>
    <col min="11983" max="11983" width="13.5546875" style="288" customWidth="1"/>
    <col min="11984" max="11988" width="12.44140625" style="288" customWidth="1"/>
    <col min="11989" max="11989" width="14.5546875" style="288" customWidth="1"/>
    <col min="11990" max="11997" width="12.44140625" style="288" customWidth="1"/>
    <col min="11998" max="11998" width="15" style="288" customWidth="1"/>
    <col min="11999" max="11999" width="14.6640625" style="288" customWidth="1"/>
    <col min="12000" max="12045" width="9.109375" style="288" customWidth="1"/>
    <col min="12046" max="12046" width="9.109375" style="288"/>
    <col min="12047" max="12047" width="12.109375" style="288" bestFit="1" customWidth="1"/>
    <col min="12048" max="12048" width="9.88671875" style="288" bestFit="1" customWidth="1"/>
    <col min="12049" max="12220" width="9.109375" style="288"/>
    <col min="12221" max="12221" width="3" style="288" customWidth="1"/>
    <col min="12222" max="12222" width="47" style="288" customWidth="1"/>
    <col min="12223" max="12223" width="8.88671875" style="288" customWidth="1"/>
    <col min="12224" max="12233" width="9.109375" style="288" customWidth="1"/>
    <col min="12234" max="12234" width="13.44140625" style="288" customWidth="1"/>
    <col min="12235" max="12238" width="12.44140625" style="288" customWidth="1"/>
    <col min="12239" max="12239" width="13.5546875" style="288" customWidth="1"/>
    <col min="12240" max="12244" width="12.44140625" style="288" customWidth="1"/>
    <col min="12245" max="12245" width="14.5546875" style="288" customWidth="1"/>
    <col min="12246" max="12253" width="12.44140625" style="288" customWidth="1"/>
    <col min="12254" max="12254" width="15" style="288" customWidth="1"/>
    <col min="12255" max="12255" width="14.6640625" style="288" customWidth="1"/>
    <col min="12256" max="12301" width="9.109375" style="288" customWidth="1"/>
    <col min="12302" max="12302" width="9.109375" style="288"/>
    <col min="12303" max="12303" width="12.109375" style="288" bestFit="1" customWidth="1"/>
    <col min="12304" max="12304" width="9.88671875" style="288" bestFit="1" customWidth="1"/>
    <col min="12305" max="12476" width="9.109375" style="288"/>
    <col min="12477" max="12477" width="3" style="288" customWidth="1"/>
    <col min="12478" max="12478" width="47" style="288" customWidth="1"/>
    <col min="12479" max="12479" width="8.88671875" style="288" customWidth="1"/>
    <col min="12480" max="12489" width="9.109375" style="288" customWidth="1"/>
    <col min="12490" max="12490" width="13.44140625" style="288" customWidth="1"/>
    <col min="12491" max="12494" width="12.44140625" style="288" customWidth="1"/>
    <col min="12495" max="12495" width="13.5546875" style="288" customWidth="1"/>
    <col min="12496" max="12500" width="12.44140625" style="288" customWidth="1"/>
    <col min="12501" max="12501" width="14.5546875" style="288" customWidth="1"/>
    <col min="12502" max="12509" width="12.44140625" style="288" customWidth="1"/>
    <col min="12510" max="12510" width="15" style="288" customWidth="1"/>
    <col min="12511" max="12511" width="14.6640625" style="288" customWidth="1"/>
    <col min="12512" max="12557" width="9.109375" style="288" customWidth="1"/>
    <col min="12558" max="12558" width="9.109375" style="288"/>
    <col min="12559" max="12559" width="12.109375" style="288" bestFit="1" customWidth="1"/>
    <col min="12560" max="12560" width="9.88671875" style="288" bestFit="1" customWidth="1"/>
    <col min="12561" max="12732" width="9.109375" style="288"/>
    <col min="12733" max="12733" width="3" style="288" customWidth="1"/>
    <col min="12734" max="12734" width="47" style="288" customWidth="1"/>
    <col min="12735" max="12735" width="8.88671875" style="288" customWidth="1"/>
    <col min="12736" max="12745" width="9.109375" style="288" customWidth="1"/>
    <col min="12746" max="12746" width="13.44140625" style="288" customWidth="1"/>
    <col min="12747" max="12750" width="12.44140625" style="288" customWidth="1"/>
    <col min="12751" max="12751" width="13.5546875" style="288" customWidth="1"/>
    <col min="12752" max="12756" width="12.44140625" style="288" customWidth="1"/>
    <col min="12757" max="12757" width="14.5546875" style="288" customWidth="1"/>
    <col min="12758" max="12765" width="12.44140625" style="288" customWidth="1"/>
    <col min="12766" max="12766" width="15" style="288" customWidth="1"/>
    <col min="12767" max="12767" width="14.6640625" style="288" customWidth="1"/>
    <col min="12768" max="12813" width="9.109375" style="288" customWidth="1"/>
    <col min="12814" max="12814" width="9.109375" style="288"/>
    <col min="12815" max="12815" width="12.109375" style="288" bestFit="1" customWidth="1"/>
    <col min="12816" max="12816" width="9.88671875" style="288" bestFit="1" customWidth="1"/>
    <col min="12817" max="12988" width="9.109375" style="288"/>
    <col min="12989" max="12989" width="3" style="288" customWidth="1"/>
    <col min="12990" max="12990" width="47" style="288" customWidth="1"/>
    <col min="12991" max="12991" width="8.88671875" style="288" customWidth="1"/>
    <col min="12992" max="13001" width="9.109375" style="288" customWidth="1"/>
    <col min="13002" max="13002" width="13.44140625" style="288" customWidth="1"/>
    <col min="13003" max="13006" width="12.44140625" style="288" customWidth="1"/>
    <col min="13007" max="13007" width="13.5546875" style="288" customWidth="1"/>
    <col min="13008" max="13012" width="12.44140625" style="288" customWidth="1"/>
    <col min="13013" max="13013" width="14.5546875" style="288" customWidth="1"/>
    <col min="13014" max="13021" width="12.44140625" style="288" customWidth="1"/>
    <col min="13022" max="13022" width="15" style="288" customWidth="1"/>
    <col min="13023" max="13023" width="14.6640625" style="288" customWidth="1"/>
    <col min="13024" max="13069" width="9.109375" style="288" customWidth="1"/>
    <col min="13070" max="13070" width="9.109375" style="288"/>
    <col min="13071" max="13071" width="12.109375" style="288" bestFit="1" customWidth="1"/>
    <col min="13072" max="13072" width="9.88671875" style="288" bestFit="1" customWidth="1"/>
    <col min="13073" max="13244" width="9.109375" style="288"/>
    <col min="13245" max="13245" width="3" style="288" customWidth="1"/>
    <col min="13246" max="13246" width="47" style="288" customWidth="1"/>
    <col min="13247" max="13247" width="8.88671875" style="288" customWidth="1"/>
    <col min="13248" max="13257" width="9.109375" style="288" customWidth="1"/>
    <col min="13258" max="13258" width="13.44140625" style="288" customWidth="1"/>
    <col min="13259" max="13262" width="12.44140625" style="288" customWidth="1"/>
    <col min="13263" max="13263" width="13.5546875" style="288" customWidth="1"/>
    <col min="13264" max="13268" width="12.44140625" style="288" customWidth="1"/>
    <col min="13269" max="13269" width="14.5546875" style="288" customWidth="1"/>
    <col min="13270" max="13277" width="12.44140625" style="288" customWidth="1"/>
    <col min="13278" max="13278" width="15" style="288" customWidth="1"/>
    <col min="13279" max="13279" width="14.6640625" style="288" customWidth="1"/>
    <col min="13280" max="13325" width="9.109375" style="288" customWidth="1"/>
    <col min="13326" max="13326" width="9.109375" style="288"/>
    <col min="13327" max="13327" width="12.109375" style="288" bestFit="1" customWidth="1"/>
    <col min="13328" max="13328" width="9.88671875" style="288" bestFit="1" customWidth="1"/>
    <col min="13329" max="13500" width="9.109375" style="288"/>
    <col min="13501" max="13501" width="3" style="288" customWidth="1"/>
    <col min="13502" max="13502" width="47" style="288" customWidth="1"/>
    <col min="13503" max="13503" width="8.88671875" style="288" customWidth="1"/>
    <col min="13504" max="13513" width="9.109375" style="288" customWidth="1"/>
    <col min="13514" max="13514" width="13.44140625" style="288" customWidth="1"/>
    <col min="13515" max="13518" width="12.44140625" style="288" customWidth="1"/>
    <col min="13519" max="13519" width="13.5546875" style="288" customWidth="1"/>
    <col min="13520" max="13524" width="12.44140625" style="288" customWidth="1"/>
    <col min="13525" max="13525" width="14.5546875" style="288" customWidth="1"/>
    <col min="13526" max="13533" width="12.44140625" style="288" customWidth="1"/>
    <col min="13534" max="13534" width="15" style="288" customWidth="1"/>
    <col min="13535" max="13535" width="14.6640625" style="288" customWidth="1"/>
    <col min="13536" max="13581" width="9.109375" style="288" customWidth="1"/>
    <col min="13582" max="13582" width="9.109375" style="288"/>
    <col min="13583" max="13583" width="12.109375" style="288" bestFit="1" customWidth="1"/>
    <col min="13584" max="13584" width="9.88671875" style="288" bestFit="1" customWidth="1"/>
    <col min="13585" max="13756" width="9.109375" style="288"/>
    <col min="13757" max="13757" width="3" style="288" customWidth="1"/>
    <col min="13758" max="13758" width="47" style="288" customWidth="1"/>
    <col min="13759" max="13759" width="8.88671875" style="288" customWidth="1"/>
    <col min="13760" max="13769" width="9.109375" style="288" customWidth="1"/>
    <col min="13770" max="13770" width="13.44140625" style="288" customWidth="1"/>
    <col min="13771" max="13774" width="12.44140625" style="288" customWidth="1"/>
    <col min="13775" max="13775" width="13.5546875" style="288" customWidth="1"/>
    <col min="13776" max="13780" width="12.44140625" style="288" customWidth="1"/>
    <col min="13781" max="13781" width="14.5546875" style="288" customWidth="1"/>
    <col min="13782" max="13789" width="12.44140625" style="288" customWidth="1"/>
    <col min="13790" max="13790" width="15" style="288" customWidth="1"/>
    <col min="13791" max="13791" width="14.6640625" style="288" customWidth="1"/>
    <col min="13792" max="13837" width="9.109375" style="288" customWidth="1"/>
    <col min="13838" max="13838" width="9.109375" style="288"/>
    <col min="13839" max="13839" width="12.109375" style="288" bestFit="1" customWidth="1"/>
    <col min="13840" max="13840" width="9.88671875" style="288" bestFit="1" customWidth="1"/>
    <col min="13841" max="14012" width="9.109375" style="288"/>
    <col min="14013" max="14013" width="3" style="288" customWidth="1"/>
    <col min="14014" max="14014" width="47" style="288" customWidth="1"/>
    <col min="14015" max="14015" width="8.88671875" style="288" customWidth="1"/>
    <col min="14016" max="14025" width="9.109375" style="288" customWidth="1"/>
    <col min="14026" max="14026" width="13.44140625" style="288" customWidth="1"/>
    <col min="14027" max="14030" width="12.44140625" style="288" customWidth="1"/>
    <col min="14031" max="14031" width="13.5546875" style="288" customWidth="1"/>
    <col min="14032" max="14036" width="12.44140625" style="288" customWidth="1"/>
    <col min="14037" max="14037" width="14.5546875" style="288" customWidth="1"/>
    <col min="14038" max="14045" width="12.44140625" style="288" customWidth="1"/>
    <col min="14046" max="14046" width="15" style="288" customWidth="1"/>
    <col min="14047" max="14047" width="14.6640625" style="288" customWidth="1"/>
    <col min="14048" max="14093" width="9.109375" style="288" customWidth="1"/>
    <col min="14094" max="14094" width="9.109375" style="288"/>
    <col min="14095" max="14095" width="12.109375" style="288" bestFit="1" customWidth="1"/>
    <col min="14096" max="14096" width="9.88671875" style="288" bestFit="1" customWidth="1"/>
    <col min="14097" max="14268" width="9.109375" style="288"/>
    <col min="14269" max="14269" width="3" style="288" customWidth="1"/>
    <col min="14270" max="14270" width="47" style="288" customWidth="1"/>
    <col min="14271" max="14271" width="8.88671875" style="288" customWidth="1"/>
    <col min="14272" max="14281" width="9.109375" style="288" customWidth="1"/>
    <col min="14282" max="14282" width="13.44140625" style="288" customWidth="1"/>
    <col min="14283" max="14286" width="12.44140625" style="288" customWidth="1"/>
    <col min="14287" max="14287" width="13.5546875" style="288" customWidth="1"/>
    <col min="14288" max="14292" width="12.44140625" style="288" customWidth="1"/>
    <col min="14293" max="14293" width="14.5546875" style="288" customWidth="1"/>
    <col min="14294" max="14301" width="12.44140625" style="288" customWidth="1"/>
    <col min="14302" max="14302" width="15" style="288" customWidth="1"/>
    <col min="14303" max="14303" width="14.6640625" style="288" customWidth="1"/>
    <col min="14304" max="14349" width="9.109375" style="288" customWidth="1"/>
    <col min="14350" max="14350" width="9.109375" style="288"/>
    <col min="14351" max="14351" width="12.109375" style="288" bestFit="1" customWidth="1"/>
    <col min="14352" max="14352" width="9.88671875" style="288" bestFit="1" customWidth="1"/>
    <col min="14353" max="14524" width="9.109375" style="288"/>
    <col min="14525" max="14525" width="3" style="288" customWidth="1"/>
    <col min="14526" max="14526" width="47" style="288" customWidth="1"/>
    <col min="14527" max="14527" width="8.88671875" style="288" customWidth="1"/>
    <col min="14528" max="14537" width="9.109375" style="288" customWidth="1"/>
    <col min="14538" max="14538" width="13.44140625" style="288" customWidth="1"/>
    <col min="14539" max="14542" width="12.44140625" style="288" customWidth="1"/>
    <col min="14543" max="14543" width="13.5546875" style="288" customWidth="1"/>
    <col min="14544" max="14548" width="12.44140625" style="288" customWidth="1"/>
    <col min="14549" max="14549" width="14.5546875" style="288" customWidth="1"/>
    <col min="14550" max="14557" width="12.44140625" style="288" customWidth="1"/>
    <col min="14558" max="14558" width="15" style="288" customWidth="1"/>
    <col min="14559" max="14559" width="14.6640625" style="288" customWidth="1"/>
    <col min="14560" max="14605" width="9.109375" style="288" customWidth="1"/>
    <col min="14606" max="14606" width="9.109375" style="288"/>
    <col min="14607" max="14607" width="12.109375" style="288" bestFit="1" customWidth="1"/>
    <col min="14608" max="14608" width="9.88671875" style="288" bestFit="1" customWidth="1"/>
    <col min="14609" max="14780" width="9.109375" style="288"/>
    <col min="14781" max="14781" width="3" style="288" customWidth="1"/>
    <col min="14782" max="14782" width="47" style="288" customWidth="1"/>
    <col min="14783" max="14783" width="8.88671875" style="288" customWidth="1"/>
    <col min="14784" max="14793" width="9.109375" style="288" customWidth="1"/>
    <col min="14794" max="14794" width="13.44140625" style="288" customWidth="1"/>
    <col min="14795" max="14798" width="12.44140625" style="288" customWidth="1"/>
    <col min="14799" max="14799" width="13.5546875" style="288" customWidth="1"/>
    <col min="14800" max="14804" width="12.44140625" style="288" customWidth="1"/>
    <col min="14805" max="14805" width="14.5546875" style="288" customWidth="1"/>
    <col min="14806" max="14813" width="12.44140625" style="288" customWidth="1"/>
    <col min="14814" max="14814" width="15" style="288" customWidth="1"/>
    <col min="14815" max="14815" width="14.6640625" style="288" customWidth="1"/>
    <col min="14816" max="14861" width="9.109375" style="288" customWidth="1"/>
    <col min="14862" max="14862" width="9.109375" style="288"/>
    <col min="14863" max="14863" width="12.109375" style="288" bestFit="1" customWidth="1"/>
    <col min="14864" max="14864" width="9.88671875" style="288" bestFit="1" customWidth="1"/>
    <col min="14865" max="15036" width="9.109375" style="288"/>
    <col min="15037" max="15037" width="3" style="288" customWidth="1"/>
    <col min="15038" max="15038" width="47" style="288" customWidth="1"/>
    <col min="15039" max="15039" width="8.88671875" style="288" customWidth="1"/>
    <col min="15040" max="15049" width="9.109375" style="288" customWidth="1"/>
    <col min="15050" max="15050" width="13.44140625" style="288" customWidth="1"/>
    <col min="15051" max="15054" width="12.44140625" style="288" customWidth="1"/>
    <col min="15055" max="15055" width="13.5546875" style="288" customWidth="1"/>
    <col min="15056" max="15060" width="12.44140625" style="288" customWidth="1"/>
    <col min="15061" max="15061" width="14.5546875" style="288" customWidth="1"/>
    <col min="15062" max="15069" width="12.44140625" style="288" customWidth="1"/>
    <col min="15070" max="15070" width="15" style="288" customWidth="1"/>
    <col min="15071" max="15071" width="14.6640625" style="288" customWidth="1"/>
    <col min="15072" max="15117" width="9.109375" style="288" customWidth="1"/>
    <col min="15118" max="15118" width="9.109375" style="288"/>
    <col min="15119" max="15119" width="12.109375" style="288" bestFit="1" customWidth="1"/>
    <col min="15120" max="15120" width="9.88671875" style="288" bestFit="1" customWidth="1"/>
    <col min="15121" max="15292" width="9.109375" style="288"/>
    <col min="15293" max="15293" width="3" style="288" customWidth="1"/>
    <col min="15294" max="15294" width="47" style="288" customWidth="1"/>
    <col min="15295" max="15295" width="8.88671875" style="288" customWidth="1"/>
    <col min="15296" max="15305" width="9.109375" style="288" customWidth="1"/>
    <col min="15306" max="15306" width="13.44140625" style="288" customWidth="1"/>
    <col min="15307" max="15310" width="12.44140625" style="288" customWidth="1"/>
    <col min="15311" max="15311" width="13.5546875" style="288" customWidth="1"/>
    <col min="15312" max="15316" width="12.44140625" style="288" customWidth="1"/>
    <col min="15317" max="15317" width="14.5546875" style="288" customWidth="1"/>
    <col min="15318" max="15325" width="12.44140625" style="288" customWidth="1"/>
    <col min="15326" max="15326" width="15" style="288" customWidth="1"/>
    <col min="15327" max="15327" width="14.6640625" style="288" customWidth="1"/>
    <col min="15328" max="15373" width="9.109375" style="288" customWidth="1"/>
    <col min="15374" max="15374" width="9.109375" style="288"/>
    <col min="15375" max="15375" width="12.109375" style="288" bestFit="1" customWidth="1"/>
    <col min="15376" max="15376" width="9.88671875" style="288" bestFit="1" customWidth="1"/>
    <col min="15377" max="15548" width="9.109375" style="288"/>
    <col min="15549" max="15549" width="3" style="288" customWidth="1"/>
    <col min="15550" max="15550" width="47" style="288" customWidth="1"/>
    <col min="15551" max="15551" width="8.88671875" style="288" customWidth="1"/>
    <col min="15552" max="15561" width="9.109375" style="288" customWidth="1"/>
    <col min="15562" max="15562" width="13.44140625" style="288" customWidth="1"/>
    <col min="15563" max="15566" width="12.44140625" style="288" customWidth="1"/>
    <col min="15567" max="15567" width="13.5546875" style="288" customWidth="1"/>
    <col min="15568" max="15572" width="12.44140625" style="288" customWidth="1"/>
    <col min="15573" max="15573" width="14.5546875" style="288" customWidth="1"/>
    <col min="15574" max="15581" width="12.44140625" style="288" customWidth="1"/>
    <col min="15582" max="15582" width="15" style="288" customWidth="1"/>
    <col min="15583" max="15583" width="14.6640625" style="288" customWidth="1"/>
    <col min="15584" max="15629" width="9.109375" style="288" customWidth="1"/>
    <col min="15630" max="15630" width="9.109375" style="288"/>
    <col min="15631" max="15631" width="12.109375" style="288" bestFit="1" customWidth="1"/>
    <col min="15632" max="15632" width="9.88671875" style="288" bestFit="1" customWidth="1"/>
    <col min="15633" max="15804" width="9.109375" style="288"/>
    <col min="15805" max="15805" width="3" style="288" customWidth="1"/>
    <col min="15806" max="15806" width="47" style="288" customWidth="1"/>
    <col min="15807" max="15807" width="8.88671875" style="288" customWidth="1"/>
    <col min="15808" max="15817" width="9.109375" style="288" customWidth="1"/>
    <col min="15818" max="15818" width="13.44140625" style="288" customWidth="1"/>
    <col min="15819" max="15822" width="12.44140625" style="288" customWidth="1"/>
    <col min="15823" max="15823" width="13.5546875" style="288" customWidth="1"/>
    <col min="15824" max="15828" width="12.44140625" style="288" customWidth="1"/>
    <col min="15829" max="15829" width="14.5546875" style="288" customWidth="1"/>
    <col min="15830" max="15837" width="12.44140625" style="288" customWidth="1"/>
    <col min="15838" max="15838" width="15" style="288" customWidth="1"/>
    <col min="15839" max="15839" width="14.6640625" style="288" customWidth="1"/>
    <col min="15840" max="15885" width="9.109375" style="288" customWidth="1"/>
    <col min="15886" max="15886" width="9.109375" style="288"/>
    <col min="15887" max="15887" width="12.109375" style="288" bestFit="1" customWidth="1"/>
    <col min="15888" max="15888" width="9.88671875" style="288" bestFit="1" customWidth="1"/>
    <col min="15889" max="16060" width="9.109375" style="288"/>
    <col min="16061" max="16061" width="3" style="288" customWidth="1"/>
    <col min="16062" max="16062" width="47" style="288" customWidth="1"/>
    <col min="16063" max="16063" width="8.88671875" style="288" customWidth="1"/>
    <col min="16064" max="16073" width="9.109375" style="288" customWidth="1"/>
    <col min="16074" max="16074" width="13.44140625" style="288" customWidth="1"/>
    <col min="16075" max="16078" width="12.44140625" style="288" customWidth="1"/>
    <col min="16079" max="16079" width="13.5546875" style="288" customWidth="1"/>
    <col min="16080" max="16084" width="12.44140625" style="288" customWidth="1"/>
    <col min="16085" max="16085" width="14.5546875" style="288" customWidth="1"/>
    <col min="16086" max="16093" width="12.44140625" style="288" customWidth="1"/>
    <col min="16094" max="16094" width="15" style="288" customWidth="1"/>
    <col min="16095" max="16095" width="14.6640625" style="288" customWidth="1"/>
    <col min="16096" max="16141" width="9.109375" style="288" customWidth="1"/>
    <col min="16142" max="16142" width="9.109375" style="288"/>
    <col min="16143" max="16143" width="12.109375" style="288" bestFit="1" customWidth="1"/>
    <col min="16144" max="16144" width="9.88671875" style="288" bestFit="1" customWidth="1"/>
    <col min="16145" max="16384" width="9.109375" style="288"/>
  </cols>
  <sheetData>
    <row r="1" spans="1:28" ht="15" customHeight="1" x14ac:dyDescent="0.3">
      <c r="B1" s="415" t="s">
        <v>0</v>
      </c>
      <c r="C1" s="289"/>
    </row>
    <row r="2" spans="1:28" ht="15" customHeight="1" x14ac:dyDescent="0.3">
      <c r="B2" s="415" t="s">
        <v>1</v>
      </c>
      <c r="C2" s="289"/>
    </row>
    <row r="3" spans="1:28" ht="15" customHeight="1" x14ac:dyDescent="0.3">
      <c r="B3" s="415" t="s">
        <v>500</v>
      </c>
      <c r="C3" s="289"/>
      <c r="T3" s="290">
        <f>596549-S181</f>
        <v>32866.617612524424</v>
      </c>
    </row>
    <row r="4" spans="1:28" ht="15" customHeight="1" x14ac:dyDescent="0.3">
      <c r="B4" s="415" t="s">
        <v>243</v>
      </c>
      <c r="C4" s="289"/>
    </row>
    <row r="5" spans="1:28" ht="15" customHeight="1" x14ac:dyDescent="0.3">
      <c r="A5" s="294"/>
      <c r="B5" s="416"/>
      <c r="C5" s="295"/>
      <c r="D5" s="296"/>
      <c r="E5" s="297"/>
      <c r="F5" s="296"/>
      <c r="G5" s="296"/>
      <c r="H5" s="296"/>
      <c r="I5" s="297"/>
      <c r="J5" s="296"/>
      <c r="K5" s="296"/>
      <c r="L5" s="296"/>
      <c r="M5" s="301">
        <f>'D-VEHICLE'!R7</f>
        <v>44286</v>
      </c>
      <c r="N5" s="296"/>
      <c r="O5" s="296"/>
      <c r="P5" s="296"/>
      <c r="Q5" s="296"/>
      <c r="R5" s="298"/>
      <c r="S5" s="299"/>
      <c r="T5" s="300">
        <f>'D-VEHICLE'!Q7</f>
        <v>44651</v>
      </c>
      <c r="U5" s="301">
        <f>'D-VEHICLE'!R7</f>
        <v>44286</v>
      </c>
      <c r="V5" s="296"/>
      <c r="W5" s="296"/>
      <c r="X5" s="296"/>
      <c r="Y5" s="296"/>
      <c r="Z5" s="296"/>
      <c r="AA5" s="296"/>
    </row>
    <row r="6" spans="1:28" ht="24" customHeight="1" x14ac:dyDescent="0.3">
      <c r="A6" s="15" t="s">
        <v>95</v>
      </c>
      <c r="B6" s="416" t="s">
        <v>39</v>
      </c>
      <c r="C6" s="295"/>
      <c r="D6" s="362" t="s">
        <v>12</v>
      </c>
      <c r="E6" s="356"/>
      <c r="F6" s="356"/>
      <c r="G6" s="356"/>
      <c r="H6" s="356"/>
      <c r="I6" s="357"/>
      <c r="J6" s="356"/>
      <c r="K6" s="356"/>
      <c r="L6" s="356" t="s">
        <v>13</v>
      </c>
      <c r="M6" s="356"/>
      <c r="N6" s="356"/>
      <c r="O6" s="218" t="s">
        <v>14</v>
      </c>
      <c r="P6" s="356"/>
      <c r="Q6" s="356"/>
      <c r="R6" s="356"/>
      <c r="S6" s="356" t="s">
        <v>15</v>
      </c>
      <c r="T6" s="356"/>
      <c r="U6" s="356"/>
      <c r="V6" s="356"/>
      <c r="W6" s="356"/>
      <c r="X6" s="356"/>
      <c r="Y6" s="356"/>
      <c r="Z6" s="15" t="s">
        <v>16</v>
      </c>
      <c r="AA6" s="15"/>
    </row>
    <row r="7" spans="1:28" ht="66" x14ac:dyDescent="0.3">
      <c r="A7" s="294"/>
      <c r="B7" s="417"/>
      <c r="C7" s="302"/>
      <c r="D7" s="218" t="s">
        <v>503</v>
      </c>
      <c r="E7" s="362" t="s">
        <v>20</v>
      </c>
      <c r="F7" s="356"/>
      <c r="G7" s="218" t="s">
        <v>387</v>
      </c>
      <c r="H7" s="218" t="s">
        <v>390</v>
      </c>
      <c r="I7" s="357"/>
      <c r="J7" s="218" t="s">
        <v>497</v>
      </c>
      <c r="K7" s="218" t="s">
        <v>515</v>
      </c>
      <c r="L7" s="22" t="s">
        <v>22</v>
      </c>
      <c r="M7" s="22" t="s">
        <v>23</v>
      </c>
      <c r="N7" s="22" t="s">
        <v>24</v>
      </c>
      <c r="O7" s="218" t="s">
        <v>501</v>
      </c>
      <c r="P7" s="218" t="s">
        <v>25</v>
      </c>
      <c r="Q7" s="218" t="s">
        <v>26</v>
      </c>
      <c r="R7" s="160" t="s">
        <v>27</v>
      </c>
      <c r="S7" s="145" t="s">
        <v>28</v>
      </c>
      <c r="T7" s="23" t="s">
        <v>29</v>
      </c>
      <c r="U7" s="218" t="s">
        <v>15</v>
      </c>
      <c r="V7" s="24" t="s">
        <v>499</v>
      </c>
      <c r="W7" s="24" t="s">
        <v>31</v>
      </c>
      <c r="X7" s="24" t="s">
        <v>507</v>
      </c>
      <c r="Y7" s="24" t="s">
        <v>33</v>
      </c>
      <c r="Z7" s="218" t="s">
        <v>514</v>
      </c>
      <c r="AA7" s="362" t="s">
        <v>389</v>
      </c>
    </row>
    <row r="8" spans="1:28" s="304" customFormat="1" ht="15" customHeight="1" x14ac:dyDescent="0.3">
      <c r="A8" s="15"/>
      <c r="B8" s="418" t="s">
        <v>244</v>
      </c>
      <c r="C8" s="295" t="s">
        <v>398</v>
      </c>
      <c r="D8" s="296"/>
      <c r="E8" s="222" t="s">
        <v>373</v>
      </c>
      <c r="F8" s="303" t="s">
        <v>374</v>
      </c>
      <c r="G8" s="303" t="s">
        <v>374</v>
      </c>
      <c r="H8" s="303" t="s">
        <v>374</v>
      </c>
      <c r="I8" s="297" t="s">
        <v>373</v>
      </c>
      <c r="J8" s="303" t="s">
        <v>374</v>
      </c>
      <c r="K8" s="296"/>
      <c r="L8" s="296"/>
      <c r="M8" s="296"/>
      <c r="N8" s="296"/>
      <c r="O8" s="296"/>
      <c r="P8" s="296"/>
      <c r="Q8" s="296"/>
      <c r="R8" s="298"/>
      <c r="S8" s="299"/>
      <c r="T8" s="296"/>
      <c r="U8" s="296"/>
      <c r="V8" s="296"/>
      <c r="W8" s="296"/>
      <c r="X8" s="296"/>
      <c r="Y8" s="296"/>
      <c r="Z8" s="296"/>
      <c r="AA8" s="296"/>
    </row>
    <row r="9" spans="1:28" s="304" customFormat="1" ht="15" customHeight="1" x14ac:dyDescent="0.3">
      <c r="A9" s="311"/>
      <c r="B9" s="419" t="s">
        <v>36</v>
      </c>
      <c r="C9" s="316"/>
      <c r="D9" s="306"/>
      <c r="E9" s="307"/>
      <c r="F9" s="308"/>
      <c r="G9" s="308"/>
      <c r="H9" s="308"/>
      <c r="I9" s="358"/>
      <c r="J9" s="308"/>
      <c r="K9" s="308"/>
      <c r="L9" s="308"/>
      <c r="M9" s="308"/>
      <c r="N9" s="308"/>
      <c r="O9" s="308"/>
      <c r="P9" s="308"/>
      <c r="Q9" s="308"/>
      <c r="R9" s="309"/>
      <c r="S9" s="310"/>
      <c r="T9" s="308"/>
      <c r="U9" s="308"/>
      <c r="V9" s="308"/>
      <c r="W9" s="308"/>
      <c r="X9" s="308"/>
      <c r="Y9" s="308"/>
      <c r="Z9" s="308"/>
      <c r="AA9" s="308"/>
    </row>
    <row r="10" spans="1:28" s="304" customFormat="1" ht="15" customHeight="1" x14ac:dyDescent="0.3">
      <c r="A10" s="311"/>
      <c r="B10" s="312" t="s">
        <v>245</v>
      </c>
      <c r="C10" s="313" t="s">
        <v>399</v>
      </c>
      <c r="D10" s="306">
        <v>592119</v>
      </c>
      <c r="E10" s="314">
        <v>40568</v>
      </c>
      <c r="F10" s="308">
        <v>0</v>
      </c>
      <c r="G10" s="308"/>
      <c r="H10" s="308"/>
      <c r="I10" s="358"/>
      <c r="J10" s="308">
        <v>0</v>
      </c>
      <c r="K10" s="308">
        <f>D10+F10-J10</f>
        <v>592119</v>
      </c>
      <c r="L10" s="308">
        <v>40</v>
      </c>
      <c r="M10" s="308">
        <f>ROUND(($M$5-E10)/365,0)</f>
        <v>10</v>
      </c>
      <c r="N10" s="308">
        <f>L10-M10</f>
        <v>30</v>
      </c>
      <c r="O10" s="306">
        <v>389646.76163997466</v>
      </c>
      <c r="P10" s="308">
        <f>ROUND(K10*5%,0)</f>
        <v>29606</v>
      </c>
      <c r="Q10" s="308">
        <f>O10-P10</f>
        <v>360040.76163997466</v>
      </c>
      <c r="R10" s="309">
        <f>Q10/D10/N10*100</f>
        <v>2.0268491167033127</v>
      </c>
      <c r="S10" s="310">
        <v>202472.23836002531</v>
      </c>
      <c r="T10" s="308">
        <f>$T$5-$U$5</f>
        <v>365</v>
      </c>
      <c r="U10" s="308">
        <f>T10*D10*R10/(365*100)</f>
        <v>12001.358721332488</v>
      </c>
      <c r="V10" s="308"/>
      <c r="W10" s="308">
        <f>S10+U10+V10</f>
        <v>214473.59708135779</v>
      </c>
      <c r="X10" s="308"/>
      <c r="Y10" s="308">
        <f>W10-X10</f>
        <v>214473.59708135779</v>
      </c>
      <c r="Z10" s="308">
        <f>K10-Y10</f>
        <v>377645.40291864221</v>
      </c>
      <c r="AA10" s="306">
        <v>389646.76163997466</v>
      </c>
      <c r="AB10" s="315">
        <f>+Z10-P10</f>
        <v>348039.40291864221</v>
      </c>
    </row>
    <row r="11" spans="1:28" s="304" customFormat="1" ht="15" customHeight="1" x14ac:dyDescent="0.3">
      <c r="A11" s="311"/>
      <c r="B11" s="312"/>
      <c r="C11" s="313"/>
      <c r="D11" s="306"/>
      <c r="E11" s="314"/>
      <c r="F11" s="308"/>
      <c r="G11" s="308"/>
      <c r="H11" s="308"/>
      <c r="I11" s="358"/>
      <c r="J11" s="308"/>
      <c r="K11" s="308"/>
      <c r="L11" s="308"/>
      <c r="M11" s="308"/>
      <c r="N11" s="308"/>
      <c r="O11" s="306"/>
      <c r="P11" s="308">
        <f t="shared" ref="P11:P74" si="0">ROUND(K11*5%,0)</f>
        <v>0</v>
      </c>
      <c r="Q11" s="308"/>
      <c r="R11" s="309"/>
      <c r="S11" s="310"/>
      <c r="T11" s="308"/>
      <c r="U11" s="308"/>
      <c r="V11" s="308"/>
      <c r="W11" s="308"/>
      <c r="X11" s="308"/>
      <c r="Y11" s="308"/>
      <c r="Z11" s="308"/>
      <c r="AA11" s="306"/>
      <c r="AB11" s="315"/>
    </row>
    <row r="12" spans="1:28" s="304" customFormat="1" ht="15" customHeight="1" x14ac:dyDescent="0.3">
      <c r="A12" s="311"/>
      <c r="B12" s="419" t="s">
        <v>116</v>
      </c>
      <c r="C12" s="316"/>
      <c r="D12" s="306"/>
      <c r="E12" s="314"/>
      <c r="F12" s="308"/>
      <c r="G12" s="308"/>
      <c r="H12" s="308"/>
      <c r="I12" s="358"/>
      <c r="J12" s="308"/>
      <c r="K12" s="308"/>
      <c r="L12" s="308"/>
      <c r="M12" s="308"/>
      <c r="N12" s="308"/>
      <c r="O12" s="306"/>
      <c r="P12" s="308">
        <f t="shared" si="0"/>
        <v>0</v>
      </c>
      <c r="Q12" s="308"/>
      <c r="R12" s="309"/>
      <c r="S12" s="310"/>
      <c r="T12" s="308"/>
      <c r="U12" s="308"/>
      <c r="V12" s="308"/>
      <c r="W12" s="308"/>
      <c r="X12" s="308"/>
      <c r="Y12" s="308"/>
      <c r="Z12" s="308"/>
      <c r="AA12" s="306"/>
      <c r="AB12" s="315">
        <f t="shared" ref="AB12:AB40" si="1">+Z12-P12</f>
        <v>0</v>
      </c>
    </row>
    <row r="13" spans="1:28" s="304" customFormat="1" ht="15" customHeight="1" x14ac:dyDescent="0.3">
      <c r="A13" s="311"/>
      <c r="B13" s="127" t="s">
        <v>484</v>
      </c>
      <c r="C13" s="317" t="s">
        <v>485</v>
      </c>
      <c r="D13" s="306">
        <v>78568</v>
      </c>
      <c r="E13" s="314">
        <v>40952</v>
      </c>
      <c r="F13" s="308">
        <v>0</v>
      </c>
      <c r="G13" s="308"/>
      <c r="H13" s="308"/>
      <c r="I13" s="358"/>
      <c r="J13" s="308">
        <v>0</v>
      </c>
      <c r="K13" s="308">
        <f t="shared" ref="K13:K41" si="2">D13+F13-J13</f>
        <v>78568</v>
      </c>
      <c r="L13" s="308">
        <v>15</v>
      </c>
      <c r="M13" s="308">
        <f t="shared" ref="M13:M21" si="3">ROUND(($M$5-E13)/365,0)</f>
        <v>9</v>
      </c>
      <c r="N13" s="308">
        <f t="shared" ref="N13:N41" si="4">L13-M13</f>
        <v>6</v>
      </c>
      <c r="O13" s="308">
        <v>33140.817923793846</v>
      </c>
      <c r="P13" s="308">
        <f t="shared" si="0"/>
        <v>3928</v>
      </c>
      <c r="Q13" s="308">
        <f t="shared" ref="Q13:Q52" si="5">O13-P13</f>
        <v>29212.817923793846</v>
      </c>
      <c r="R13" s="309">
        <f t="shared" ref="R13:R41" si="6">Q13/D13/N13*100</f>
        <v>6.1969287589081743</v>
      </c>
      <c r="S13" s="310">
        <v>45427.182076206154</v>
      </c>
      <c r="T13" s="308">
        <f>$T$5-$U$5</f>
        <v>365</v>
      </c>
      <c r="U13" s="308">
        <f t="shared" ref="U13:U41" si="7">T13*D13*R13/(365*100)</f>
        <v>4868.8029872989746</v>
      </c>
      <c r="V13" s="308"/>
      <c r="W13" s="308">
        <f t="shared" ref="W13:W41" si="8">S13+U13+V13</f>
        <v>50295.985063505126</v>
      </c>
      <c r="X13" s="308"/>
      <c r="Y13" s="308">
        <f t="shared" ref="Y13:Y41" si="9">W13-X13</f>
        <v>50295.985063505126</v>
      </c>
      <c r="Z13" s="308">
        <f t="shared" ref="Z13:Z41" si="10">K13-Y13</f>
        <v>28272.014936494874</v>
      </c>
      <c r="AA13" s="308">
        <v>33140.817923793846</v>
      </c>
      <c r="AB13" s="315">
        <f t="shared" si="1"/>
        <v>24344.014936494874</v>
      </c>
    </row>
    <row r="14" spans="1:28" s="304" customFormat="1" ht="15" customHeight="1" x14ac:dyDescent="0.3">
      <c r="A14" s="311"/>
      <c r="B14" s="127" t="s">
        <v>283</v>
      </c>
      <c r="C14" s="317" t="s">
        <v>404</v>
      </c>
      <c r="D14" s="306">
        <v>114281</v>
      </c>
      <c r="E14" s="314">
        <v>40952</v>
      </c>
      <c r="F14" s="308">
        <v>0</v>
      </c>
      <c r="G14" s="308"/>
      <c r="H14" s="308"/>
      <c r="I14" s="358"/>
      <c r="J14" s="308">
        <v>0</v>
      </c>
      <c r="K14" s="308">
        <f t="shared" si="2"/>
        <v>114281</v>
      </c>
      <c r="L14" s="308">
        <v>15</v>
      </c>
      <c r="M14" s="308">
        <f t="shared" si="3"/>
        <v>9</v>
      </c>
      <c r="N14" s="308">
        <f t="shared" si="4"/>
        <v>6</v>
      </c>
      <c r="O14" s="308">
        <v>48205.160157628066</v>
      </c>
      <c r="P14" s="308">
        <f t="shared" si="0"/>
        <v>5714</v>
      </c>
      <c r="Q14" s="308">
        <f t="shared" si="5"/>
        <v>42491.160157628066</v>
      </c>
      <c r="R14" s="309">
        <f t="shared" si="6"/>
        <v>6.1968831444171331</v>
      </c>
      <c r="S14" s="310">
        <v>66075.839842371934</v>
      </c>
      <c r="T14" s="308">
        <f>$T$5-$U$5</f>
        <v>365</v>
      </c>
      <c r="U14" s="308">
        <f t="shared" si="7"/>
        <v>7081.8600262713444</v>
      </c>
      <c r="V14" s="308"/>
      <c r="W14" s="308">
        <f t="shared" si="8"/>
        <v>73157.699868643278</v>
      </c>
      <c r="X14" s="308"/>
      <c r="Y14" s="308">
        <f t="shared" si="9"/>
        <v>73157.699868643278</v>
      </c>
      <c r="Z14" s="308">
        <f t="shared" si="10"/>
        <v>41123.300131356722</v>
      </c>
      <c r="AA14" s="308">
        <v>48205.160157628066</v>
      </c>
      <c r="AB14" s="315">
        <f t="shared" si="1"/>
        <v>35409.300131356722</v>
      </c>
    </row>
    <row r="15" spans="1:28" s="304" customFormat="1" ht="15" customHeight="1" x14ac:dyDescent="0.3">
      <c r="A15" s="311"/>
      <c r="B15" s="127" t="s">
        <v>283</v>
      </c>
      <c r="C15" s="317" t="s">
        <v>404</v>
      </c>
      <c r="D15" s="306">
        <v>35713</v>
      </c>
      <c r="E15" s="314">
        <v>40952</v>
      </c>
      <c r="F15" s="308">
        <v>0</v>
      </c>
      <c r="G15" s="308"/>
      <c r="H15" s="308"/>
      <c r="I15" s="358"/>
      <c r="J15" s="308">
        <v>0</v>
      </c>
      <c r="K15" s="308">
        <f t="shared" si="2"/>
        <v>35713</v>
      </c>
      <c r="L15" s="308">
        <v>15</v>
      </c>
      <c r="M15" s="308">
        <f t="shared" si="3"/>
        <v>9</v>
      </c>
      <c r="N15" s="308">
        <f t="shared" si="4"/>
        <v>6</v>
      </c>
      <c r="O15" s="308">
        <v>15064.342233834224</v>
      </c>
      <c r="P15" s="308">
        <f t="shared" si="0"/>
        <v>1786</v>
      </c>
      <c r="Q15" s="308">
        <f t="shared" si="5"/>
        <v>13278.342233834224</v>
      </c>
      <c r="R15" s="309">
        <f t="shared" si="6"/>
        <v>6.1967827933031971</v>
      </c>
      <c r="S15" s="310">
        <v>20648.657766165776</v>
      </c>
      <c r="T15" s="308">
        <f>$T$5-$U$5</f>
        <v>365</v>
      </c>
      <c r="U15" s="308">
        <f t="shared" si="7"/>
        <v>2213.0570389723707</v>
      </c>
      <c r="V15" s="308"/>
      <c r="W15" s="308">
        <f t="shared" si="8"/>
        <v>22861.714805138145</v>
      </c>
      <c r="X15" s="308"/>
      <c r="Y15" s="308">
        <f t="shared" si="9"/>
        <v>22861.714805138145</v>
      </c>
      <c r="Z15" s="308">
        <f t="shared" si="10"/>
        <v>12851.285194861855</v>
      </c>
      <c r="AA15" s="308">
        <v>15064.342233834224</v>
      </c>
      <c r="AB15" s="315">
        <f t="shared" si="1"/>
        <v>11065.285194861855</v>
      </c>
    </row>
    <row r="16" spans="1:28" s="304" customFormat="1" ht="15" customHeight="1" x14ac:dyDescent="0.3">
      <c r="A16" s="311"/>
      <c r="B16" s="322" t="s">
        <v>487</v>
      </c>
      <c r="C16" s="317" t="s">
        <v>399</v>
      </c>
      <c r="D16" s="306">
        <v>4335261</v>
      </c>
      <c r="E16" s="314">
        <v>40952</v>
      </c>
      <c r="F16" s="308">
        <v>0</v>
      </c>
      <c r="G16" s="308"/>
      <c r="H16" s="308"/>
      <c r="I16" s="358"/>
      <c r="J16" s="308">
        <v>0</v>
      </c>
      <c r="K16" s="308">
        <f t="shared" si="2"/>
        <v>4335261</v>
      </c>
      <c r="L16" s="308">
        <v>15</v>
      </c>
      <c r="M16" s="308">
        <f t="shared" si="3"/>
        <v>9</v>
      </c>
      <c r="N16" s="308">
        <f t="shared" si="4"/>
        <v>6</v>
      </c>
      <c r="O16" s="306">
        <v>1828677.950662028</v>
      </c>
      <c r="P16" s="308">
        <f t="shared" si="0"/>
        <v>216763</v>
      </c>
      <c r="Q16" s="308">
        <f t="shared" si="5"/>
        <v>1611914.950662028</v>
      </c>
      <c r="R16" s="309">
        <f t="shared" si="6"/>
        <v>6.1969162128186674</v>
      </c>
      <c r="S16" s="310">
        <v>2506583.049337972</v>
      </c>
      <c r="T16" s="308">
        <f t="shared" ref="T16:T19" si="11">$T$5-$U$5</f>
        <v>365</v>
      </c>
      <c r="U16" s="308">
        <f t="shared" si="7"/>
        <v>268652.49177700473</v>
      </c>
      <c r="V16" s="308"/>
      <c r="W16" s="308">
        <f t="shared" si="8"/>
        <v>2775235.5411149766</v>
      </c>
      <c r="X16" s="308"/>
      <c r="Y16" s="308">
        <f t="shared" si="9"/>
        <v>2775235.5411149766</v>
      </c>
      <c r="Z16" s="308">
        <f t="shared" si="10"/>
        <v>1560025.4588850234</v>
      </c>
      <c r="AA16" s="306">
        <v>1828677.950662028</v>
      </c>
      <c r="AB16" s="315">
        <f t="shared" si="1"/>
        <v>1343262.4588850234</v>
      </c>
    </row>
    <row r="17" spans="1:28" s="304" customFormat="1" ht="15" customHeight="1" x14ac:dyDescent="0.3">
      <c r="A17" s="311"/>
      <c r="B17" s="420" t="s">
        <v>401</v>
      </c>
      <c r="C17" s="318" t="s">
        <v>399</v>
      </c>
      <c r="D17" s="306">
        <v>985529</v>
      </c>
      <c r="E17" s="314">
        <v>40952</v>
      </c>
      <c r="F17" s="308">
        <v>0</v>
      </c>
      <c r="G17" s="308"/>
      <c r="H17" s="308"/>
      <c r="I17" s="358"/>
      <c r="J17" s="308">
        <v>0</v>
      </c>
      <c r="K17" s="308">
        <f t="shared" si="2"/>
        <v>985529</v>
      </c>
      <c r="L17" s="308">
        <v>15</v>
      </c>
      <c r="M17" s="308">
        <f t="shared" si="3"/>
        <v>9</v>
      </c>
      <c r="N17" s="308">
        <f t="shared" si="4"/>
        <v>6</v>
      </c>
      <c r="O17" s="306">
        <v>415710.81469925086</v>
      </c>
      <c r="P17" s="308">
        <f t="shared" si="0"/>
        <v>49276</v>
      </c>
      <c r="Q17" s="308">
        <f t="shared" si="5"/>
        <v>366434.81469925086</v>
      </c>
      <c r="R17" s="309">
        <f t="shared" si="6"/>
        <v>6.1969225782845356</v>
      </c>
      <c r="S17" s="310">
        <v>569818.18530074914</v>
      </c>
      <c r="T17" s="308">
        <f t="shared" si="11"/>
        <v>365</v>
      </c>
      <c r="U17" s="308">
        <f t="shared" si="7"/>
        <v>61072.469116541797</v>
      </c>
      <c r="V17" s="308"/>
      <c r="W17" s="308">
        <f t="shared" si="8"/>
        <v>630890.65441729093</v>
      </c>
      <c r="X17" s="308"/>
      <c r="Y17" s="308">
        <f t="shared" si="9"/>
        <v>630890.65441729093</v>
      </c>
      <c r="Z17" s="308">
        <f t="shared" si="10"/>
        <v>354638.34558270907</v>
      </c>
      <c r="AA17" s="306">
        <v>415710.81469925086</v>
      </c>
      <c r="AB17" s="315">
        <f t="shared" si="1"/>
        <v>305362.34558270907</v>
      </c>
    </row>
    <row r="18" spans="1:28" s="304" customFormat="1" ht="15" customHeight="1" x14ac:dyDescent="0.3">
      <c r="A18" s="311"/>
      <c r="B18" s="420" t="s">
        <v>400</v>
      </c>
      <c r="C18" s="318" t="s">
        <v>399</v>
      </c>
      <c r="D18" s="306">
        <v>2112797</v>
      </c>
      <c r="E18" s="314">
        <v>40952</v>
      </c>
      <c r="F18" s="308">
        <v>0</v>
      </c>
      <c r="G18" s="308"/>
      <c r="H18" s="308"/>
      <c r="I18" s="358"/>
      <c r="J18" s="308">
        <v>0</v>
      </c>
      <c r="K18" s="308">
        <f t="shared" si="2"/>
        <v>2112797</v>
      </c>
      <c r="L18" s="308">
        <v>15</v>
      </c>
      <c r="M18" s="308">
        <f t="shared" si="3"/>
        <v>9</v>
      </c>
      <c r="N18" s="308">
        <f t="shared" si="4"/>
        <v>6</v>
      </c>
      <c r="O18" s="306">
        <v>891209.60501407413</v>
      </c>
      <c r="P18" s="308">
        <f t="shared" si="0"/>
        <v>105640</v>
      </c>
      <c r="Q18" s="308">
        <f t="shared" si="5"/>
        <v>785569.60501407413</v>
      </c>
      <c r="R18" s="309">
        <f t="shared" si="6"/>
        <v>6.1969165756267968</v>
      </c>
      <c r="S18" s="310">
        <v>1221587.3949859259</v>
      </c>
      <c r="T18" s="308">
        <f t="shared" si="11"/>
        <v>365</v>
      </c>
      <c r="U18" s="308">
        <f t="shared" si="7"/>
        <v>130928.2675023457</v>
      </c>
      <c r="V18" s="308"/>
      <c r="W18" s="308">
        <f t="shared" si="8"/>
        <v>1352515.6624882715</v>
      </c>
      <c r="X18" s="308"/>
      <c r="Y18" s="308">
        <f t="shared" si="9"/>
        <v>1352515.6624882715</v>
      </c>
      <c r="Z18" s="308">
        <f t="shared" si="10"/>
        <v>760281.33751172852</v>
      </c>
      <c r="AA18" s="306">
        <v>891209.60501407413</v>
      </c>
      <c r="AB18" s="315">
        <f t="shared" si="1"/>
        <v>654641.33751172852</v>
      </c>
    </row>
    <row r="19" spans="1:28" s="304" customFormat="1" ht="21" customHeight="1" x14ac:dyDescent="0.3">
      <c r="A19" s="311"/>
      <c r="B19" s="322" t="s">
        <v>402</v>
      </c>
      <c r="C19" s="317" t="s">
        <v>403</v>
      </c>
      <c r="D19" s="306">
        <v>3577117</v>
      </c>
      <c r="E19" s="314">
        <v>40952</v>
      </c>
      <c r="F19" s="308">
        <v>0</v>
      </c>
      <c r="G19" s="308"/>
      <c r="H19" s="308"/>
      <c r="I19" s="358"/>
      <c r="J19" s="308">
        <v>0</v>
      </c>
      <c r="K19" s="308">
        <f t="shared" si="2"/>
        <v>3577117</v>
      </c>
      <c r="L19" s="308">
        <v>15</v>
      </c>
      <c r="M19" s="308">
        <f t="shared" si="3"/>
        <v>9</v>
      </c>
      <c r="N19" s="308">
        <f t="shared" si="4"/>
        <v>6</v>
      </c>
      <c r="O19" s="306">
        <v>1508880.8824716231</v>
      </c>
      <c r="P19" s="308">
        <f t="shared" si="0"/>
        <v>178856</v>
      </c>
      <c r="Q19" s="308">
        <f t="shared" si="5"/>
        <v>1330024.8824716231</v>
      </c>
      <c r="R19" s="309">
        <f t="shared" si="6"/>
        <v>6.196912590370137</v>
      </c>
      <c r="S19" s="310">
        <v>2068236.1175283769</v>
      </c>
      <c r="T19" s="308">
        <f t="shared" si="11"/>
        <v>365</v>
      </c>
      <c r="U19" s="308">
        <f t="shared" si="7"/>
        <v>221670.81374527054</v>
      </c>
      <c r="V19" s="308"/>
      <c r="W19" s="308">
        <f t="shared" si="8"/>
        <v>2289906.9312736476</v>
      </c>
      <c r="X19" s="308"/>
      <c r="Y19" s="308">
        <f t="shared" si="9"/>
        <v>2289906.9312736476</v>
      </c>
      <c r="Z19" s="308">
        <f t="shared" si="10"/>
        <v>1287210.0687263524</v>
      </c>
      <c r="AA19" s="306">
        <v>1508880.8824716231</v>
      </c>
      <c r="AB19" s="315">
        <f t="shared" si="1"/>
        <v>1108354.0687263524</v>
      </c>
    </row>
    <row r="20" spans="1:28" s="304" customFormat="1" ht="15" customHeight="1" x14ac:dyDescent="0.3">
      <c r="A20" s="311"/>
      <c r="B20" s="322" t="s">
        <v>247</v>
      </c>
      <c r="C20" s="317" t="s">
        <v>404</v>
      </c>
      <c r="D20" s="306">
        <v>374989</v>
      </c>
      <c r="E20" s="314">
        <v>40952</v>
      </c>
      <c r="F20" s="308">
        <v>0</v>
      </c>
      <c r="G20" s="308"/>
      <c r="H20" s="308"/>
      <c r="I20" s="358"/>
      <c r="J20" s="308">
        <v>0</v>
      </c>
      <c r="K20" s="308">
        <f t="shared" si="2"/>
        <v>374989</v>
      </c>
      <c r="L20" s="308">
        <v>15</v>
      </c>
      <c r="M20" s="308">
        <f t="shared" si="3"/>
        <v>9</v>
      </c>
      <c r="N20" s="308">
        <f t="shared" si="4"/>
        <v>6</v>
      </c>
      <c r="O20" s="306">
        <v>158176.01104416567</v>
      </c>
      <c r="P20" s="308">
        <f t="shared" si="0"/>
        <v>18749</v>
      </c>
      <c r="Q20" s="308">
        <f t="shared" si="5"/>
        <v>139427.01104416567</v>
      </c>
      <c r="R20" s="309">
        <f t="shared" si="6"/>
        <v>6.1969378232501784</v>
      </c>
      <c r="S20" s="310">
        <v>216812.98895583433</v>
      </c>
      <c r="T20" s="308">
        <f t="shared" ref="T20:T43" si="12">$T$5-$U$5</f>
        <v>365</v>
      </c>
      <c r="U20" s="308">
        <f t="shared" si="7"/>
        <v>23237.835174027612</v>
      </c>
      <c r="V20" s="308"/>
      <c r="W20" s="308">
        <f t="shared" si="8"/>
        <v>240050.82412986195</v>
      </c>
      <c r="X20" s="308"/>
      <c r="Y20" s="308">
        <f t="shared" si="9"/>
        <v>240050.82412986195</v>
      </c>
      <c r="Z20" s="308">
        <f t="shared" si="10"/>
        <v>134938.17587013805</v>
      </c>
      <c r="AA20" s="306">
        <v>158176.01104416567</v>
      </c>
      <c r="AB20" s="315">
        <f t="shared" si="1"/>
        <v>116189.17587013805</v>
      </c>
    </row>
    <row r="21" spans="1:28" s="304" customFormat="1" ht="15" customHeight="1" x14ac:dyDescent="0.3">
      <c r="A21" s="311"/>
      <c r="B21" s="322" t="s">
        <v>248</v>
      </c>
      <c r="C21" s="317" t="s">
        <v>406</v>
      </c>
      <c r="D21" s="306">
        <v>194191</v>
      </c>
      <c r="E21" s="314">
        <v>40952</v>
      </c>
      <c r="F21" s="308">
        <v>0</v>
      </c>
      <c r="G21" s="308"/>
      <c r="H21" s="308"/>
      <c r="I21" s="358"/>
      <c r="J21" s="308">
        <v>0</v>
      </c>
      <c r="K21" s="308">
        <f t="shared" si="2"/>
        <v>194191</v>
      </c>
      <c r="L21" s="308">
        <v>15</v>
      </c>
      <c r="M21" s="308">
        <f t="shared" si="3"/>
        <v>9</v>
      </c>
      <c r="N21" s="308">
        <f t="shared" si="4"/>
        <v>6</v>
      </c>
      <c r="O21" s="306">
        <v>81912.468113804018</v>
      </c>
      <c r="P21" s="308">
        <f t="shared" si="0"/>
        <v>9710</v>
      </c>
      <c r="Q21" s="308">
        <f t="shared" si="5"/>
        <v>72202.468113804018</v>
      </c>
      <c r="R21" s="309">
        <f t="shared" si="6"/>
        <v>6.1968601457503194</v>
      </c>
      <c r="S21" s="310">
        <v>112278.53188619598</v>
      </c>
      <c r="T21" s="308">
        <f t="shared" si="12"/>
        <v>365</v>
      </c>
      <c r="U21" s="308">
        <f t="shared" si="7"/>
        <v>12033.744685634003</v>
      </c>
      <c r="V21" s="308"/>
      <c r="W21" s="308">
        <f t="shared" si="8"/>
        <v>124312.27657182998</v>
      </c>
      <c r="X21" s="308"/>
      <c r="Y21" s="308">
        <f t="shared" si="9"/>
        <v>124312.27657182998</v>
      </c>
      <c r="Z21" s="308">
        <f t="shared" si="10"/>
        <v>69878.723428170022</v>
      </c>
      <c r="AA21" s="306">
        <v>81912.468113804018</v>
      </c>
      <c r="AB21" s="315">
        <f t="shared" si="1"/>
        <v>60168.723428170022</v>
      </c>
    </row>
    <row r="22" spans="1:28" s="304" customFormat="1" ht="15" customHeight="1" x14ac:dyDescent="0.3">
      <c r="A22" s="311"/>
      <c r="B22" s="320" t="s">
        <v>249</v>
      </c>
      <c r="C22" s="317" t="s">
        <v>407</v>
      </c>
      <c r="D22" s="306">
        <v>194291</v>
      </c>
      <c r="E22" s="314">
        <v>40952</v>
      </c>
      <c r="F22" s="308">
        <v>0</v>
      </c>
      <c r="G22" s="308"/>
      <c r="H22" s="308"/>
      <c r="I22" s="358"/>
      <c r="J22" s="308">
        <v>0</v>
      </c>
      <c r="K22" s="308">
        <f t="shared" si="2"/>
        <v>194291</v>
      </c>
      <c r="L22" s="308">
        <v>15</v>
      </c>
      <c r="M22" s="308">
        <f t="shared" ref="M22:M53" si="13">ROUND(($M$5-E22)/365,0)</f>
        <v>9</v>
      </c>
      <c r="N22" s="308">
        <f t="shared" si="4"/>
        <v>6</v>
      </c>
      <c r="O22" s="306">
        <v>81955.133871847793</v>
      </c>
      <c r="P22" s="308">
        <f t="shared" si="0"/>
        <v>9715</v>
      </c>
      <c r="Q22" s="308">
        <f t="shared" si="5"/>
        <v>72240.133871847793</v>
      </c>
      <c r="R22" s="309">
        <f t="shared" si="6"/>
        <v>6.1969017154549784</v>
      </c>
      <c r="S22" s="310">
        <v>112335.86612815221</v>
      </c>
      <c r="T22" s="308">
        <f t="shared" si="12"/>
        <v>365</v>
      </c>
      <c r="U22" s="308">
        <f t="shared" si="7"/>
        <v>12040.022311974632</v>
      </c>
      <c r="V22" s="308"/>
      <c r="W22" s="308">
        <f t="shared" si="8"/>
        <v>124375.88844012684</v>
      </c>
      <c r="X22" s="308"/>
      <c r="Y22" s="308">
        <f t="shared" si="9"/>
        <v>124375.88844012684</v>
      </c>
      <c r="Z22" s="308">
        <f t="shared" si="10"/>
        <v>69915.111559873156</v>
      </c>
      <c r="AA22" s="306">
        <v>81955.133871847793</v>
      </c>
      <c r="AB22" s="315">
        <f t="shared" si="1"/>
        <v>60200.111559873156</v>
      </c>
    </row>
    <row r="23" spans="1:28" s="304" customFormat="1" ht="15" customHeight="1" x14ac:dyDescent="0.3">
      <c r="A23" s="311"/>
      <c r="B23" s="322" t="s">
        <v>250</v>
      </c>
      <c r="C23" s="317" t="s">
        <v>408</v>
      </c>
      <c r="D23" s="306">
        <v>1294168</v>
      </c>
      <c r="E23" s="314">
        <v>40952</v>
      </c>
      <c r="F23" s="308">
        <v>0</v>
      </c>
      <c r="G23" s="308"/>
      <c r="H23" s="308"/>
      <c r="I23" s="358"/>
      <c r="J23" s="308">
        <v>0</v>
      </c>
      <c r="K23" s="308">
        <f t="shared" si="2"/>
        <v>1294168</v>
      </c>
      <c r="L23" s="308">
        <v>15</v>
      </c>
      <c r="M23" s="308">
        <f t="shared" si="13"/>
        <v>9</v>
      </c>
      <c r="N23" s="308">
        <f t="shared" si="4"/>
        <v>6</v>
      </c>
      <c r="O23" s="306">
        <v>545899.21923408925</v>
      </c>
      <c r="P23" s="308">
        <f t="shared" si="0"/>
        <v>64708</v>
      </c>
      <c r="Q23" s="308">
        <f t="shared" si="5"/>
        <v>481191.21923408925</v>
      </c>
      <c r="R23" s="309">
        <f t="shared" si="6"/>
        <v>6.1969185251848966</v>
      </c>
      <c r="S23" s="310">
        <v>748268.78076591075</v>
      </c>
      <c r="T23" s="308">
        <f t="shared" si="12"/>
        <v>365</v>
      </c>
      <c r="U23" s="308">
        <f t="shared" si="7"/>
        <v>80198.536539014865</v>
      </c>
      <c r="V23" s="308"/>
      <c r="W23" s="308">
        <f t="shared" si="8"/>
        <v>828467.31730492564</v>
      </c>
      <c r="X23" s="308"/>
      <c r="Y23" s="308">
        <f t="shared" si="9"/>
        <v>828467.31730492564</v>
      </c>
      <c r="Z23" s="308">
        <f t="shared" si="10"/>
        <v>465700.68269507436</v>
      </c>
      <c r="AA23" s="306">
        <v>545899.21923408925</v>
      </c>
      <c r="AB23" s="315">
        <f t="shared" si="1"/>
        <v>400992.68269507436</v>
      </c>
    </row>
    <row r="24" spans="1:28" s="304" customFormat="1" ht="15" customHeight="1" x14ac:dyDescent="0.3">
      <c r="A24" s="311"/>
      <c r="B24" s="322" t="s">
        <v>410</v>
      </c>
      <c r="C24" s="317" t="s">
        <v>409</v>
      </c>
      <c r="D24" s="306">
        <v>1032482</v>
      </c>
      <c r="E24" s="314">
        <v>40952</v>
      </c>
      <c r="F24" s="308">
        <v>0</v>
      </c>
      <c r="G24" s="308"/>
      <c r="H24" s="308"/>
      <c r="I24" s="358"/>
      <c r="J24" s="308">
        <v>0</v>
      </c>
      <c r="K24" s="308">
        <f t="shared" si="2"/>
        <v>1032482</v>
      </c>
      <c r="L24" s="308">
        <v>15</v>
      </c>
      <c r="M24" s="308">
        <f t="shared" si="13"/>
        <v>9</v>
      </c>
      <c r="N24" s="308">
        <f t="shared" si="4"/>
        <v>6</v>
      </c>
      <c r="O24" s="306">
        <v>435516.19603851216</v>
      </c>
      <c r="P24" s="308">
        <f t="shared" si="0"/>
        <v>51624</v>
      </c>
      <c r="Q24" s="308">
        <f t="shared" si="5"/>
        <v>383892.19603851216</v>
      </c>
      <c r="R24" s="309">
        <f t="shared" si="6"/>
        <v>6.1969150719417252</v>
      </c>
      <c r="S24" s="310">
        <v>596965.80396148784</v>
      </c>
      <c r="T24" s="308">
        <f t="shared" si="12"/>
        <v>365</v>
      </c>
      <c r="U24" s="308">
        <f t="shared" si="7"/>
        <v>63982.03267308537</v>
      </c>
      <c r="V24" s="308"/>
      <c r="W24" s="308">
        <f t="shared" si="8"/>
        <v>660947.83663457318</v>
      </c>
      <c r="X24" s="308"/>
      <c r="Y24" s="308">
        <f t="shared" si="9"/>
        <v>660947.83663457318</v>
      </c>
      <c r="Z24" s="308">
        <f t="shared" si="10"/>
        <v>371534.16336542682</v>
      </c>
      <c r="AA24" s="306">
        <v>435516.19603851216</v>
      </c>
      <c r="AB24" s="315">
        <f t="shared" si="1"/>
        <v>319910.16336542682</v>
      </c>
    </row>
    <row r="25" spans="1:28" s="304" customFormat="1" ht="15" customHeight="1" x14ac:dyDescent="0.3">
      <c r="A25" s="311"/>
      <c r="B25" s="322" t="s">
        <v>394</v>
      </c>
      <c r="C25" s="317" t="s">
        <v>471</v>
      </c>
      <c r="D25" s="306">
        <v>1177473</v>
      </c>
      <c r="E25" s="314">
        <v>40952</v>
      </c>
      <c r="F25" s="308">
        <v>0</v>
      </c>
      <c r="G25" s="308"/>
      <c r="H25" s="308"/>
      <c r="I25" s="358"/>
      <c r="J25" s="308">
        <v>0</v>
      </c>
      <c r="K25" s="308">
        <f t="shared" si="2"/>
        <v>1177473</v>
      </c>
      <c r="L25" s="308">
        <v>15</v>
      </c>
      <c r="M25" s="308">
        <f t="shared" si="13"/>
        <v>9</v>
      </c>
      <c r="N25" s="308">
        <f t="shared" si="4"/>
        <v>6</v>
      </c>
      <c r="O25" s="306">
        <v>496676.12600507133</v>
      </c>
      <c r="P25" s="308">
        <f t="shared" si="0"/>
        <v>58874</v>
      </c>
      <c r="Q25" s="308">
        <f t="shared" si="5"/>
        <v>437802.12600507133</v>
      </c>
      <c r="R25" s="309">
        <f t="shared" si="6"/>
        <v>6.1969167021957379</v>
      </c>
      <c r="S25" s="310">
        <v>680796.87399492867</v>
      </c>
      <c r="T25" s="308">
        <f t="shared" si="12"/>
        <v>365</v>
      </c>
      <c r="U25" s="308">
        <f t="shared" si="7"/>
        <v>72967.021000845212</v>
      </c>
      <c r="V25" s="308"/>
      <c r="W25" s="308">
        <f t="shared" si="8"/>
        <v>753763.89499577391</v>
      </c>
      <c r="X25" s="308"/>
      <c r="Y25" s="308">
        <f t="shared" si="9"/>
        <v>753763.89499577391</v>
      </c>
      <c r="Z25" s="308">
        <f t="shared" si="10"/>
        <v>423709.10500422609</v>
      </c>
      <c r="AA25" s="306">
        <v>496676.12600507133</v>
      </c>
      <c r="AB25" s="315">
        <f t="shared" si="1"/>
        <v>364835.10500422609</v>
      </c>
    </row>
    <row r="26" spans="1:28" s="304" customFormat="1" ht="15" customHeight="1" x14ac:dyDescent="0.3">
      <c r="A26" s="311"/>
      <c r="B26" s="322" t="s">
        <v>251</v>
      </c>
      <c r="C26" s="317" t="s">
        <v>471</v>
      </c>
      <c r="D26" s="306">
        <v>1177473</v>
      </c>
      <c r="E26" s="314">
        <v>40952</v>
      </c>
      <c r="F26" s="308">
        <v>0</v>
      </c>
      <c r="G26" s="308"/>
      <c r="H26" s="308"/>
      <c r="I26" s="358"/>
      <c r="J26" s="308">
        <v>0</v>
      </c>
      <c r="K26" s="308">
        <f t="shared" si="2"/>
        <v>1177473</v>
      </c>
      <c r="L26" s="308">
        <v>15</v>
      </c>
      <c r="M26" s="308">
        <f t="shared" si="13"/>
        <v>9</v>
      </c>
      <c r="N26" s="308">
        <f t="shared" si="4"/>
        <v>6</v>
      </c>
      <c r="O26" s="306">
        <v>496676.12600507133</v>
      </c>
      <c r="P26" s="308">
        <f t="shared" si="0"/>
        <v>58874</v>
      </c>
      <c r="Q26" s="308">
        <f t="shared" si="5"/>
        <v>437802.12600507133</v>
      </c>
      <c r="R26" s="309">
        <f t="shared" si="6"/>
        <v>6.1969167021957379</v>
      </c>
      <c r="S26" s="310">
        <v>680796.87399492867</v>
      </c>
      <c r="T26" s="308">
        <f t="shared" si="12"/>
        <v>365</v>
      </c>
      <c r="U26" s="308">
        <f t="shared" si="7"/>
        <v>72967.021000845212</v>
      </c>
      <c r="V26" s="308"/>
      <c r="W26" s="308">
        <f t="shared" si="8"/>
        <v>753763.89499577391</v>
      </c>
      <c r="X26" s="308"/>
      <c r="Y26" s="308">
        <f t="shared" si="9"/>
        <v>753763.89499577391</v>
      </c>
      <c r="Z26" s="308">
        <f t="shared" si="10"/>
        <v>423709.10500422609</v>
      </c>
      <c r="AA26" s="306">
        <v>496676.12600507133</v>
      </c>
      <c r="AB26" s="315">
        <f t="shared" si="1"/>
        <v>364835.10500422609</v>
      </c>
    </row>
    <row r="27" spans="1:28" s="304" customFormat="1" ht="15" customHeight="1" x14ac:dyDescent="0.3">
      <c r="A27" s="311"/>
      <c r="B27" s="322" t="s">
        <v>252</v>
      </c>
      <c r="C27" s="317" t="s">
        <v>411</v>
      </c>
      <c r="D27" s="306">
        <v>2907656</v>
      </c>
      <c r="E27" s="314">
        <v>40952</v>
      </c>
      <c r="F27" s="308">
        <v>0</v>
      </c>
      <c r="G27" s="308"/>
      <c r="H27" s="308"/>
      <c r="I27" s="358"/>
      <c r="J27" s="308">
        <v>0</v>
      </c>
      <c r="K27" s="308">
        <f t="shared" si="2"/>
        <v>2907656</v>
      </c>
      <c r="L27" s="308">
        <v>15</v>
      </c>
      <c r="M27" s="308">
        <f t="shared" si="13"/>
        <v>9</v>
      </c>
      <c r="N27" s="308">
        <f t="shared" si="4"/>
        <v>6</v>
      </c>
      <c r="O27" s="306">
        <v>1226492.5579158065</v>
      </c>
      <c r="P27" s="308">
        <f t="shared" si="0"/>
        <v>145383</v>
      </c>
      <c r="Q27" s="308">
        <f t="shared" si="5"/>
        <v>1081109.5579158065</v>
      </c>
      <c r="R27" s="309">
        <f t="shared" si="6"/>
        <v>6.1969134697949517</v>
      </c>
      <c r="S27" s="310">
        <v>1681163.4420841935</v>
      </c>
      <c r="T27" s="308">
        <f t="shared" si="12"/>
        <v>365</v>
      </c>
      <c r="U27" s="308">
        <f t="shared" si="7"/>
        <v>180184.9263193011</v>
      </c>
      <c r="V27" s="308"/>
      <c r="W27" s="308">
        <f t="shared" si="8"/>
        <v>1861348.3684034946</v>
      </c>
      <c r="X27" s="308"/>
      <c r="Y27" s="308">
        <f t="shared" si="9"/>
        <v>1861348.3684034946</v>
      </c>
      <c r="Z27" s="308">
        <f t="shared" si="10"/>
        <v>1046307.6315965054</v>
      </c>
      <c r="AA27" s="306">
        <v>1226492.5579158065</v>
      </c>
      <c r="AB27" s="315">
        <f t="shared" si="1"/>
        <v>900924.63159650541</v>
      </c>
    </row>
    <row r="28" spans="1:28" s="304" customFormat="1" ht="15" customHeight="1" x14ac:dyDescent="0.3">
      <c r="A28" s="311"/>
      <c r="B28" s="322" t="s">
        <v>253</v>
      </c>
      <c r="C28" s="317" t="s">
        <v>413</v>
      </c>
      <c r="D28" s="306">
        <v>307357</v>
      </c>
      <c r="E28" s="314">
        <v>40952</v>
      </c>
      <c r="F28" s="308">
        <v>0</v>
      </c>
      <c r="G28" s="308"/>
      <c r="H28" s="308"/>
      <c r="I28" s="358"/>
      <c r="J28" s="308">
        <v>0</v>
      </c>
      <c r="K28" s="308">
        <f t="shared" si="2"/>
        <v>307357</v>
      </c>
      <c r="L28" s="308">
        <v>15</v>
      </c>
      <c r="M28" s="308">
        <f t="shared" si="13"/>
        <v>9</v>
      </c>
      <c r="N28" s="308">
        <f t="shared" si="4"/>
        <v>6</v>
      </c>
      <c r="O28" s="306">
        <v>129647.76994230889</v>
      </c>
      <c r="P28" s="308">
        <f t="shared" si="0"/>
        <v>15368</v>
      </c>
      <c r="Q28" s="308">
        <f t="shared" si="5"/>
        <v>114279.76994230889</v>
      </c>
      <c r="R28" s="309">
        <f t="shared" si="6"/>
        <v>6.1969072849221423</v>
      </c>
      <c r="S28" s="310">
        <v>177709.23005769111</v>
      </c>
      <c r="T28" s="308">
        <f t="shared" si="12"/>
        <v>365</v>
      </c>
      <c r="U28" s="308">
        <f t="shared" si="7"/>
        <v>19046.628323718149</v>
      </c>
      <c r="V28" s="308"/>
      <c r="W28" s="308">
        <f t="shared" si="8"/>
        <v>196755.85838140926</v>
      </c>
      <c r="X28" s="308"/>
      <c r="Y28" s="308">
        <f t="shared" si="9"/>
        <v>196755.85838140926</v>
      </c>
      <c r="Z28" s="308">
        <f t="shared" si="10"/>
        <v>110601.14161859074</v>
      </c>
      <c r="AA28" s="306">
        <v>129647.76994230889</v>
      </c>
      <c r="AB28" s="315">
        <f t="shared" si="1"/>
        <v>95233.141618590744</v>
      </c>
    </row>
    <row r="29" spans="1:28" s="304" customFormat="1" ht="15" customHeight="1" x14ac:dyDescent="0.3">
      <c r="A29" s="311"/>
      <c r="B29" s="322" t="s">
        <v>254</v>
      </c>
      <c r="C29" s="317" t="s">
        <v>404</v>
      </c>
      <c r="D29" s="306">
        <v>50870</v>
      </c>
      <c r="E29" s="314">
        <v>40952</v>
      </c>
      <c r="F29" s="308">
        <v>0</v>
      </c>
      <c r="G29" s="308"/>
      <c r="H29" s="308"/>
      <c r="I29" s="358"/>
      <c r="J29" s="308">
        <v>0</v>
      </c>
      <c r="K29" s="308">
        <f t="shared" si="2"/>
        <v>50870</v>
      </c>
      <c r="L29" s="308">
        <v>15</v>
      </c>
      <c r="M29" s="308">
        <f t="shared" si="13"/>
        <v>9</v>
      </c>
      <c r="N29" s="308">
        <f t="shared" si="4"/>
        <v>6</v>
      </c>
      <c r="O29" s="306">
        <v>21457.790650287967</v>
      </c>
      <c r="P29" s="308">
        <f t="shared" si="0"/>
        <v>2544</v>
      </c>
      <c r="Q29" s="308">
        <f t="shared" si="5"/>
        <v>18913.790650287967</v>
      </c>
      <c r="R29" s="309">
        <f t="shared" si="6"/>
        <v>6.1967730326610209</v>
      </c>
      <c r="S29" s="310">
        <v>29412.209349712033</v>
      </c>
      <c r="T29" s="308">
        <f t="shared" si="12"/>
        <v>365</v>
      </c>
      <c r="U29" s="308">
        <f t="shared" si="7"/>
        <v>3152.2984417146613</v>
      </c>
      <c r="V29" s="308"/>
      <c r="W29" s="308">
        <f t="shared" si="8"/>
        <v>32564.507791426695</v>
      </c>
      <c r="X29" s="308"/>
      <c r="Y29" s="308">
        <f t="shared" si="9"/>
        <v>32564.507791426695</v>
      </c>
      <c r="Z29" s="308">
        <f t="shared" si="10"/>
        <v>18305.492208573305</v>
      </c>
      <c r="AA29" s="306">
        <v>21457.790650287967</v>
      </c>
      <c r="AB29" s="315">
        <f t="shared" si="1"/>
        <v>15761.492208573305</v>
      </c>
    </row>
    <row r="30" spans="1:28" s="304" customFormat="1" ht="15" customHeight="1" x14ac:dyDescent="0.3">
      <c r="A30" s="311"/>
      <c r="B30" s="320" t="s">
        <v>412</v>
      </c>
      <c r="C30" s="317" t="s">
        <v>404</v>
      </c>
      <c r="D30" s="306">
        <v>35517</v>
      </c>
      <c r="E30" s="314">
        <v>40952</v>
      </c>
      <c r="F30" s="308">
        <v>0</v>
      </c>
      <c r="G30" s="308"/>
      <c r="H30" s="308"/>
      <c r="I30" s="358"/>
      <c r="J30" s="308">
        <v>0</v>
      </c>
      <c r="K30" s="308">
        <f t="shared" si="2"/>
        <v>35517</v>
      </c>
      <c r="L30" s="308">
        <v>15</v>
      </c>
      <c r="M30" s="308">
        <f t="shared" si="13"/>
        <v>9</v>
      </c>
      <c r="N30" s="308">
        <f t="shared" si="4"/>
        <v>6</v>
      </c>
      <c r="O30" s="306">
        <v>14981.335764539457</v>
      </c>
      <c r="P30" s="308">
        <f t="shared" si="0"/>
        <v>1776</v>
      </c>
      <c r="Q30" s="308">
        <f t="shared" si="5"/>
        <v>13205.335764539457</v>
      </c>
      <c r="R30" s="309">
        <f t="shared" si="6"/>
        <v>6.1967207086463088</v>
      </c>
      <c r="S30" s="310">
        <v>20535.664235460543</v>
      </c>
      <c r="T30" s="308">
        <f t="shared" si="12"/>
        <v>365</v>
      </c>
      <c r="U30" s="308">
        <f t="shared" si="7"/>
        <v>2200.8892940899091</v>
      </c>
      <c r="V30" s="308"/>
      <c r="W30" s="308">
        <f t="shared" si="8"/>
        <v>22736.553529550452</v>
      </c>
      <c r="X30" s="308"/>
      <c r="Y30" s="308">
        <f t="shared" si="9"/>
        <v>22736.553529550452</v>
      </c>
      <c r="Z30" s="308">
        <f t="shared" si="10"/>
        <v>12780.446470449548</v>
      </c>
      <c r="AA30" s="306">
        <v>14981.335764539457</v>
      </c>
      <c r="AB30" s="315">
        <f t="shared" si="1"/>
        <v>11004.446470449548</v>
      </c>
    </row>
    <row r="31" spans="1:28" s="304" customFormat="1" ht="15" customHeight="1" x14ac:dyDescent="0.3">
      <c r="A31" s="311"/>
      <c r="B31" s="320" t="s">
        <v>255</v>
      </c>
      <c r="C31" s="317" t="s">
        <v>413</v>
      </c>
      <c r="D31" s="306">
        <v>342017</v>
      </c>
      <c r="E31" s="314">
        <v>40952</v>
      </c>
      <c r="F31" s="308">
        <v>0</v>
      </c>
      <c r="G31" s="308"/>
      <c r="H31" s="308"/>
      <c r="I31" s="358"/>
      <c r="J31" s="308">
        <v>0</v>
      </c>
      <c r="K31" s="308">
        <f t="shared" si="2"/>
        <v>342017</v>
      </c>
      <c r="L31" s="308">
        <v>15</v>
      </c>
      <c r="M31" s="308">
        <f t="shared" si="13"/>
        <v>9</v>
      </c>
      <c r="N31" s="308">
        <f t="shared" si="4"/>
        <v>6</v>
      </c>
      <c r="O31" s="306">
        <v>144268.50431494816</v>
      </c>
      <c r="P31" s="308">
        <f t="shared" si="0"/>
        <v>17101</v>
      </c>
      <c r="Q31" s="308">
        <f t="shared" si="5"/>
        <v>127167.50431494816</v>
      </c>
      <c r="R31" s="309">
        <f t="shared" si="6"/>
        <v>6.1969387640062799</v>
      </c>
      <c r="S31" s="310">
        <v>197748.49568505184</v>
      </c>
      <c r="T31" s="308">
        <f t="shared" si="12"/>
        <v>365</v>
      </c>
      <c r="U31" s="308">
        <f t="shared" si="7"/>
        <v>21194.584052491358</v>
      </c>
      <c r="V31" s="308"/>
      <c r="W31" s="308">
        <f t="shared" si="8"/>
        <v>218943.07973754319</v>
      </c>
      <c r="X31" s="308"/>
      <c r="Y31" s="308">
        <f t="shared" si="9"/>
        <v>218943.07973754319</v>
      </c>
      <c r="Z31" s="308">
        <f t="shared" si="10"/>
        <v>123073.92026245681</v>
      </c>
      <c r="AA31" s="306">
        <v>144268.50431494816</v>
      </c>
      <c r="AB31" s="315">
        <f t="shared" si="1"/>
        <v>105972.92026245681</v>
      </c>
    </row>
    <row r="32" spans="1:28" s="304" customFormat="1" ht="23.25" customHeight="1" x14ac:dyDescent="0.3">
      <c r="A32" s="311"/>
      <c r="B32" s="322" t="s">
        <v>414</v>
      </c>
      <c r="C32" s="317" t="s">
        <v>404</v>
      </c>
      <c r="D32" s="306">
        <v>76498</v>
      </c>
      <c r="E32" s="314">
        <v>40952</v>
      </c>
      <c r="F32" s="308">
        <v>0</v>
      </c>
      <c r="G32" s="308"/>
      <c r="H32" s="308"/>
      <c r="I32" s="358"/>
      <c r="J32" s="308">
        <v>0</v>
      </c>
      <c r="K32" s="308">
        <f t="shared" si="2"/>
        <v>76498</v>
      </c>
      <c r="L32" s="308">
        <v>15</v>
      </c>
      <c r="M32" s="308">
        <f t="shared" si="13"/>
        <v>9</v>
      </c>
      <c r="N32" s="308">
        <f t="shared" si="4"/>
        <v>6</v>
      </c>
      <c r="O32" s="306">
        <v>32267.762426009598</v>
      </c>
      <c r="P32" s="308">
        <f t="shared" si="0"/>
        <v>3825</v>
      </c>
      <c r="Q32" s="308">
        <f t="shared" si="5"/>
        <v>28442.762426009598</v>
      </c>
      <c r="R32" s="309">
        <f t="shared" si="6"/>
        <v>6.1968422760528812</v>
      </c>
      <c r="S32" s="310">
        <v>44230.237573990402</v>
      </c>
      <c r="T32" s="308">
        <f t="shared" si="12"/>
        <v>365</v>
      </c>
      <c r="U32" s="308">
        <f t="shared" si="7"/>
        <v>4740.4604043349327</v>
      </c>
      <c r="V32" s="308"/>
      <c r="W32" s="308">
        <f t="shared" si="8"/>
        <v>48970.697978325334</v>
      </c>
      <c r="X32" s="308"/>
      <c r="Y32" s="308">
        <f t="shared" si="9"/>
        <v>48970.697978325334</v>
      </c>
      <c r="Z32" s="308">
        <f t="shared" si="10"/>
        <v>27527.302021674666</v>
      </c>
      <c r="AA32" s="306">
        <v>32267.762426009598</v>
      </c>
      <c r="AB32" s="315">
        <f t="shared" si="1"/>
        <v>23702.302021674666</v>
      </c>
    </row>
    <row r="33" spans="1:28" s="304" customFormat="1" ht="15" customHeight="1" x14ac:dyDescent="0.3">
      <c r="A33" s="311"/>
      <c r="B33" s="322" t="s">
        <v>256</v>
      </c>
      <c r="C33" s="317" t="s">
        <v>415</v>
      </c>
      <c r="D33" s="306">
        <v>413733</v>
      </c>
      <c r="E33" s="314">
        <v>40952</v>
      </c>
      <c r="F33" s="308">
        <v>0</v>
      </c>
      <c r="G33" s="308"/>
      <c r="H33" s="308"/>
      <c r="I33" s="358"/>
      <c r="J33" s="308">
        <v>0</v>
      </c>
      <c r="K33" s="308">
        <f t="shared" si="2"/>
        <v>413733</v>
      </c>
      <c r="L33" s="308">
        <v>15</v>
      </c>
      <c r="M33" s="308">
        <f t="shared" si="13"/>
        <v>9</v>
      </c>
      <c r="N33" s="308">
        <f t="shared" si="4"/>
        <v>6</v>
      </c>
      <c r="O33" s="306">
        <v>174518.6059444453</v>
      </c>
      <c r="P33" s="308">
        <f t="shared" si="0"/>
        <v>20687</v>
      </c>
      <c r="Q33" s="308">
        <f t="shared" si="5"/>
        <v>153831.6059444453</v>
      </c>
      <c r="R33" s="309">
        <f t="shared" si="6"/>
        <v>6.1968953384769607</v>
      </c>
      <c r="S33" s="310">
        <v>239214.3940555547</v>
      </c>
      <c r="T33" s="308">
        <f t="shared" si="12"/>
        <v>365</v>
      </c>
      <c r="U33" s="308">
        <f t="shared" si="7"/>
        <v>25638.600990740884</v>
      </c>
      <c r="V33" s="308"/>
      <c r="W33" s="308">
        <f t="shared" si="8"/>
        <v>264852.99504629557</v>
      </c>
      <c r="X33" s="308"/>
      <c r="Y33" s="308">
        <f t="shared" si="9"/>
        <v>264852.99504629557</v>
      </c>
      <c r="Z33" s="308">
        <f t="shared" si="10"/>
        <v>148880.00495370443</v>
      </c>
      <c r="AA33" s="306">
        <v>174518.6059444453</v>
      </c>
      <c r="AB33" s="315">
        <f t="shared" si="1"/>
        <v>128193.00495370443</v>
      </c>
    </row>
    <row r="34" spans="1:28" s="304" customFormat="1" ht="15" customHeight="1" x14ac:dyDescent="0.3">
      <c r="A34" s="311"/>
      <c r="B34" s="322" t="s">
        <v>256</v>
      </c>
      <c r="C34" s="317" t="s">
        <v>415</v>
      </c>
      <c r="D34" s="306">
        <v>413258</v>
      </c>
      <c r="E34" s="314">
        <v>40952</v>
      </c>
      <c r="F34" s="308">
        <v>0</v>
      </c>
      <c r="G34" s="308"/>
      <c r="H34" s="308"/>
      <c r="I34" s="358"/>
      <c r="J34" s="308">
        <v>0</v>
      </c>
      <c r="K34" s="308">
        <f t="shared" si="2"/>
        <v>413258</v>
      </c>
      <c r="L34" s="308">
        <v>15</v>
      </c>
      <c r="M34" s="308">
        <f t="shared" si="13"/>
        <v>9</v>
      </c>
      <c r="N34" s="308">
        <f t="shared" si="4"/>
        <v>6</v>
      </c>
      <c r="O34" s="306">
        <v>174318.83240690749</v>
      </c>
      <c r="P34" s="308">
        <f t="shared" si="0"/>
        <v>20663</v>
      </c>
      <c r="Q34" s="308">
        <f t="shared" si="5"/>
        <v>153655.83240690749</v>
      </c>
      <c r="R34" s="309">
        <f t="shared" si="6"/>
        <v>6.1969291341368464</v>
      </c>
      <c r="S34" s="310">
        <v>238939.16759309251</v>
      </c>
      <c r="T34" s="308">
        <f t="shared" si="12"/>
        <v>365</v>
      </c>
      <c r="U34" s="308">
        <f t="shared" si="7"/>
        <v>25609.30540115125</v>
      </c>
      <c r="V34" s="308"/>
      <c r="W34" s="308">
        <f t="shared" si="8"/>
        <v>264548.47299424378</v>
      </c>
      <c r="X34" s="308"/>
      <c r="Y34" s="308">
        <f t="shared" si="9"/>
        <v>264548.47299424378</v>
      </c>
      <c r="Z34" s="308">
        <f t="shared" si="10"/>
        <v>148709.52700575622</v>
      </c>
      <c r="AA34" s="306">
        <v>174318.83240690749</v>
      </c>
      <c r="AB34" s="315">
        <f t="shared" si="1"/>
        <v>128046.52700575622</v>
      </c>
    </row>
    <row r="35" spans="1:28" s="304" customFormat="1" ht="15" customHeight="1" x14ac:dyDescent="0.3">
      <c r="A35" s="311"/>
      <c r="B35" s="322" t="s">
        <v>257</v>
      </c>
      <c r="C35" s="317" t="s">
        <v>416</v>
      </c>
      <c r="D35" s="306">
        <v>411825</v>
      </c>
      <c r="E35" s="314">
        <v>40952</v>
      </c>
      <c r="F35" s="308">
        <v>0</v>
      </c>
      <c r="G35" s="308"/>
      <c r="H35" s="308"/>
      <c r="I35" s="358"/>
      <c r="J35" s="308">
        <v>0</v>
      </c>
      <c r="K35" s="308">
        <f t="shared" si="2"/>
        <v>411825</v>
      </c>
      <c r="L35" s="308">
        <v>15</v>
      </c>
      <c r="M35" s="308">
        <f t="shared" si="13"/>
        <v>9</v>
      </c>
      <c r="N35" s="308">
        <f t="shared" si="4"/>
        <v>6</v>
      </c>
      <c r="O35" s="306">
        <v>173713.46667263311</v>
      </c>
      <c r="P35" s="308">
        <f t="shared" si="0"/>
        <v>20591</v>
      </c>
      <c r="Q35" s="308">
        <f t="shared" si="5"/>
        <v>153122.46667263311</v>
      </c>
      <c r="R35" s="309">
        <f t="shared" si="6"/>
        <v>6.1969067230268964</v>
      </c>
      <c r="S35" s="310">
        <v>238111.53332736689</v>
      </c>
      <c r="T35" s="308">
        <f t="shared" si="12"/>
        <v>365</v>
      </c>
      <c r="U35" s="308">
        <f t="shared" si="7"/>
        <v>25520.411112105518</v>
      </c>
      <c r="V35" s="308"/>
      <c r="W35" s="308">
        <f t="shared" si="8"/>
        <v>263631.9444394724</v>
      </c>
      <c r="X35" s="308"/>
      <c r="Y35" s="308">
        <f t="shared" si="9"/>
        <v>263631.9444394724</v>
      </c>
      <c r="Z35" s="308">
        <f t="shared" si="10"/>
        <v>148193.0555605276</v>
      </c>
      <c r="AA35" s="306">
        <v>173713.46667263311</v>
      </c>
      <c r="AB35" s="315">
        <f t="shared" si="1"/>
        <v>127602.0555605276</v>
      </c>
    </row>
    <row r="36" spans="1:28" s="304" customFormat="1" ht="15" customHeight="1" x14ac:dyDescent="0.3">
      <c r="A36" s="311"/>
      <c r="B36" s="322" t="s">
        <v>258</v>
      </c>
      <c r="C36" s="317" t="s">
        <v>417</v>
      </c>
      <c r="D36" s="306">
        <v>2291639</v>
      </c>
      <c r="E36" s="314">
        <v>40952</v>
      </c>
      <c r="F36" s="308">
        <v>0</v>
      </c>
      <c r="G36" s="308"/>
      <c r="H36" s="308"/>
      <c r="I36" s="358"/>
      <c r="J36" s="308">
        <v>0</v>
      </c>
      <c r="K36" s="308">
        <f t="shared" si="2"/>
        <v>2291639</v>
      </c>
      <c r="L36" s="308">
        <v>40</v>
      </c>
      <c r="M36" s="308">
        <f t="shared" si="13"/>
        <v>9</v>
      </c>
      <c r="N36" s="308">
        <f t="shared" si="4"/>
        <v>31</v>
      </c>
      <c r="O36" s="306">
        <v>1610034.8041323624</v>
      </c>
      <c r="P36" s="308">
        <f t="shared" si="0"/>
        <v>114582</v>
      </c>
      <c r="Q36" s="308">
        <f t="shared" si="5"/>
        <v>1495452.8041323624</v>
      </c>
      <c r="R36" s="309">
        <f t="shared" si="6"/>
        <v>2.1050616190651241</v>
      </c>
      <c r="S36" s="310">
        <v>681604.19586763775</v>
      </c>
      <c r="T36" s="308">
        <f t="shared" si="12"/>
        <v>365</v>
      </c>
      <c r="U36" s="308">
        <f t="shared" si="7"/>
        <v>48240.413036527818</v>
      </c>
      <c r="V36" s="308"/>
      <c r="W36" s="308">
        <f t="shared" si="8"/>
        <v>729844.60890416557</v>
      </c>
      <c r="X36" s="308"/>
      <c r="Y36" s="308">
        <f t="shared" si="9"/>
        <v>729844.60890416557</v>
      </c>
      <c r="Z36" s="308">
        <f t="shared" si="10"/>
        <v>1561794.3910958343</v>
      </c>
      <c r="AA36" s="306">
        <v>1610034.8041323624</v>
      </c>
      <c r="AB36" s="315">
        <f t="shared" si="1"/>
        <v>1447212.3910958343</v>
      </c>
    </row>
    <row r="37" spans="1:28" s="304" customFormat="1" ht="15" customHeight="1" x14ac:dyDescent="0.3">
      <c r="A37" s="311"/>
      <c r="B37" s="322" t="s">
        <v>259</v>
      </c>
      <c r="C37" s="317" t="s">
        <v>417</v>
      </c>
      <c r="D37" s="306">
        <v>2291639</v>
      </c>
      <c r="E37" s="314">
        <v>40952</v>
      </c>
      <c r="F37" s="308">
        <v>0</v>
      </c>
      <c r="G37" s="308"/>
      <c r="H37" s="308"/>
      <c r="I37" s="358"/>
      <c r="J37" s="308">
        <v>0</v>
      </c>
      <c r="K37" s="308">
        <f t="shared" si="2"/>
        <v>2291639</v>
      </c>
      <c r="L37" s="308">
        <v>40</v>
      </c>
      <c r="M37" s="308">
        <f t="shared" si="13"/>
        <v>9</v>
      </c>
      <c r="N37" s="308">
        <f t="shared" si="4"/>
        <v>31</v>
      </c>
      <c r="O37" s="306">
        <v>1610034.8041323624</v>
      </c>
      <c r="P37" s="308">
        <f t="shared" si="0"/>
        <v>114582</v>
      </c>
      <c r="Q37" s="308">
        <f t="shared" si="5"/>
        <v>1495452.8041323624</v>
      </c>
      <c r="R37" s="309">
        <f t="shared" si="6"/>
        <v>2.1050616190651241</v>
      </c>
      <c r="S37" s="310">
        <v>681604.19586763775</v>
      </c>
      <c r="T37" s="308">
        <f t="shared" si="12"/>
        <v>365</v>
      </c>
      <c r="U37" s="308">
        <f t="shared" si="7"/>
        <v>48240.413036527818</v>
      </c>
      <c r="V37" s="308"/>
      <c r="W37" s="308">
        <f t="shared" si="8"/>
        <v>729844.60890416557</v>
      </c>
      <c r="X37" s="308"/>
      <c r="Y37" s="308">
        <f t="shared" si="9"/>
        <v>729844.60890416557</v>
      </c>
      <c r="Z37" s="308">
        <f t="shared" si="10"/>
        <v>1561794.3910958343</v>
      </c>
      <c r="AA37" s="306">
        <v>1610034.8041323624</v>
      </c>
      <c r="AB37" s="315">
        <f>+Z37-P37</f>
        <v>1447212.3910958343</v>
      </c>
    </row>
    <row r="38" spans="1:28" s="304" customFormat="1" ht="15" customHeight="1" x14ac:dyDescent="0.3">
      <c r="A38" s="311"/>
      <c r="B38" s="322" t="s">
        <v>260</v>
      </c>
      <c r="C38" s="317" t="s">
        <v>418</v>
      </c>
      <c r="D38" s="306">
        <v>3026285</v>
      </c>
      <c r="E38" s="314">
        <v>40952</v>
      </c>
      <c r="F38" s="308">
        <v>0</v>
      </c>
      <c r="G38" s="308"/>
      <c r="H38" s="308"/>
      <c r="I38" s="358"/>
      <c r="J38" s="308">
        <v>0</v>
      </c>
      <c r="K38" s="308">
        <f t="shared" si="2"/>
        <v>3026285</v>
      </c>
      <c r="L38" s="308">
        <v>15</v>
      </c>
      <c r="M38" s="308">
        <f t="shared" si="13"/>
        <v>9</v>
      </c>
      <c r="N38" s="308">
        <f t="shared" si="4"/>
        <v>6</v>
      </c>
      <c r="O38" s="306">
        <v>1276532.0206225249</v>
      </c>
      <c r="P38" s="308">
        <f t="shared" si="0"/>
        <v>151314</v>
      </c>
      <c r="Q38" s="308">
        <f t="shared" si="5"/>
        <v>1125218.0206225249</v>
      </c>
      <c r="R38" s="309">
        <f t="shared" si="6"/>
        <v>6.1969159140801615</v>
      </c>
      <c r="S38" s="310">
        <v>1749752.9793774751</v>
      </c>
      <c r="T38" s="308">
        <f t="shared" si="12"/>
        <v>365</v>
      </c>
      <c r="U38" s="308">
        <f t="shared" si="7"/>
        <v>187536.33677042081</v>
      </c>
      <c r="V38" s="308"/>
      <c r="W38" s="308">
        <f t="shared" si="8"/>
        <v>1937289.316147896</v>
      </c>
      <c r="X38" s="308"/>
      <c r="Y38" s="308">
        <f t="shared" si="9"/>
        <v>1937289.316147896</v>
      </c>
      <c r="Z38" s="308">
        <f t="shared" si="10"/>
        <v>1088995.683852104</v>
      </c>
      <c r="AA38" s="306">
        <v>1276532.0206225249</v>
      </c>
      <c r="AB38" s="315">
        <f t="shared" si="1"/>
        <v>937681.683852104</v>
      </c>
    </row>
    <row r="39" spans="1:28" s="304" customFormat="1" ht="15" customHeight="1" x14ac:dyDescent="0.3">
      <c r="A39" s="311"/>
      <c r="B39" s="420" t="s">
        <v>261</v>
      </c>
      <c r="C39" s="318" t="s">
        <v>419</v>
      </c>
      <c r="D39" s="306">
        <v>3231191</v>
      </c>
      <c r="E39" s="314">
        <v>40952</v>
      </c>
      <c r="F39" s="308">
        <v>0</v>
      </c>
      <c r="G39" s="308"/>
      <c r="H39" s="308"/>
      <c r="I39" s="358"/>
      <c r="J39" s="308">
        <v>0</v>
      </c>
      <c r="K39" s="308">
        <f t="shared" si="2"/>
        <v>3231191</v>
      </c>
      <c r="L39" s="308">
        <v>15</v>
      </c>
      <c r="M39" s="308">
        <f t="shared" si="13"/>
        <v>9</v>
      </c>
      <c r="N39" s="308">
        <f t="shared" si="4"/>
        <v>6</v>
      </c>
      <c r="O39" s="306">
        <v>1362964.6889205172</v>
      </c>
      <c r="P39" s="308">
        <f t="shared" si="0"/>
        <v>161560</v>
      </c>
      <c r="Q39" s="308">
        <f t="shared" si="5"/>
        <v>1201404.6889205172</v>
      </c>
      <c r="R39" s="309">
        <f t="shared" si="6"/>
        <v>6.1969136092569643</v>
      </c>
      <c r="S39" s="310">
        <v>1868226.3110794828</v>
      </c>
      <c r="T39" s="308">
        <f t="shared" si="12"/>
        <v>365</v>
      </c>
      <c r="U39" s="308">
        <f t="shared" si="7"/>
        <v>200234.11482008619</v>
      </c>
      <c r="V39" s="308"/>
      <c r="W39" s="308">
        <f t="shared" si="8"/>
        <v>2068460.4258995689</v>
      </c>
      <c r="X39" s="308"/>
      <c r="Y39" s="308">
        <f t="shared" si="9"/>
        <v>2068460.4258995689</v>
      </c>
      <c r="Z39" s="308">
        <f t="shared" si="10"/>
        <v>1162730.5741004311</v>
      </c>
      <c r="AA39" s="306">
        <v>1362964.6889205172</v>
      </c>
      <c r="AB39" s="315">
        <f t="shared" si="1"/>
        <v>1001170.5741004311</v>
      </c>
    </row>
    <row r="40" spans="1:28" s="304" customFormat="1" ht="15" customHeight="1" x14ac:dyDescent="0.3">
      <c r="A40" s="311"/>
      <c r="B40" s="322" t="s">
        <v>262</v>
      </c>
      <c r="C40" s="317" t="s">
        <v>418</v>
      </c>
      <c r="D40" s="306">
        <v>1034845</v>
      </c>
      <c r="E40" s="314">
        <v>40952</v>
      </c>
      <c r="F40" s="308">
        <v>0</v>
      </c>
      <c r="G40" s="308"/>
      <c r="H40" s="308"/>
      <c r="I40" s="358"/>
      <c r="J40" s="308">
        <v>0</v>
      </c>
      <c r="K40" s="308">
        <f t="shared" si="2"/>
        <v>1034845</v>
      </c>
      <c r="L40" s="308">
        <v>15</v>
      </c>
      <c r="M40" s="308">
        <f t="shared" si="13"/>
        <v>9</v>
      </c>
      <c r="N40" s="308">
        <f t="shared" si="4"/>
        <v>6</v>
      </c>
      <c r="O40" s="306">
        <v>436513.06372620061</v>
      </c>
      <c r="P40" s="308">
        <f t="shared" si="0"/>
        <v>51742</v>
      </c>
      <c r="Q40" s="308">
        <f t="shared" si="5"/>
        <v>384771.06372620061</v>
      </c>
      <c r="R40" s="309">
        <f t="shared" si="6"/>
        <v>6.1969194054214336</v>
      </c>
      <c r="S40" s="310">
        <v>598331.93627379939</v>
      </c>
      <c r="T40" s="308">
        <f t="shared" si="12"/>
        <v>365</v>
      </c>
      <c r="U40" s="308">
        <f t="shared" si="7"/>
        <v>64128.510621033434</v>
      </c>
      <c r="V40" s="308"/>
      <c r="W40" s="308">
        <f t="shared" si="8"/>
        <v>662460.44689483289</v>
      </c>
      <c r="X40" s="308"/>
      <c r="Y40" s="308">
        <f t="shared" si="9"/>
        <v>662460.44689483289</v>
      </c>
      <c r="Z40" s="308">
        <f t="shared" si="10"/>
        <v>372384.55310516711</v>
      </c>
      <c r="AA40" s="306">
        <v>436513.06372620061</v>
      </c>
      <c r="AB40" s="315">
        <f t="shared" si="1"/>
        <v>320642.55310516711</v>
      </c>
    </row>
    <row r="41" spans="1:28" s="304" customFormat="1" ht="15" customHeight="1" x14ac:dyDescent="0.3">
      <c r="A41" s="311"/>
      <c r="B41" s="322" t="s">
        <v>263</v>
      </c>
      <c r="C41" s="318" t="s">
        <v>419</v>
      </c>
      <c r="D41" s="306">
        <v>1034845</v>
      </c>
      <c r="E41" s="314">
        <v>40952</v>
      </c>
      <c r="F41" s="308">
        <v>0</v>
      </c>
      <c r="G41" s="308"/>
      <c r="H41" s="308"/>
      <c r="I41" s="358"/>
      <c r="J41" s="308">
        <v>0</v>
      </c>
      <c r="K41" s="308">
        <f t="shared" si="2"/>
        <v>1034845</v>
      </c>
      <c r="L41" s="308">
        <v>15</v>
      </c>
      <c r="M41" s="308">
        <f t="shared" si="13"/>
        <v>9</v>
      </c>
      <c r="N41" s="308">
        <f t="shared" si="4"/>
        <v>6</v>
      </c>
      <c r="O41" s="306">
        <v>436513.06372620061</v>
      </c>
      <c r="P41" s="308">
        <f t="shared" si="0"/>
        <v>51742</v>
      </c>
      <c r="Q41" s="308">
        <f t="shared" si="5"/>
        <v>384771.06372620061</v>
      </c>
      <c r="R41" s="309">
        <f t="shared" si="6"/>
        <v>6.1969194054214336</v>
      </c>
      <c r="S41" s="310">
        <v>598331.93627379939</v>
      </c>
      <c r="T41" s="308">
        <f t="shared" si="12"/>
        <v>365</v>
      </c>
      <c r="U41" s="308">
        <f t="shared" si="7"/>
        <v>64128.510621033434</v>
      </c>
      <c r="V41" s="308"/>
      <c r="W41" s="308">
        <f t="shared" si="8"/>
        <v>662460.44689483289</v>
      </c>
      <c r="X41" s="308"/>
      <c r="Y41" s="308">
        <f t="shared" si="9"/>
        <v>662460.44689483289</v>
      </c>
      <c r="Z41" s="308">
        <f t="shared" si="10"/>
        <v>372384.55310516711</v>
      </c>
      <c r="AA41" s="306">
        <v>436513.06372620061</v>
      </c>
      <c r="AB41" s="315">
        <f t="shared" ref="AB41:AB63" si="14">+Z41-P41</f>
        <v>320642.55310516711</v>
      </c>
    </row>
    <row r="42" spans="1:28" s="304" customFormat="1" ht="15" customHeight="1" x14ac:dyDescent="0.3">
      <c r="A42" s="311"/>
      <c r="B42" s="322" t="s">
        <v>264</v>
      </c>
      <c r="C42" s="317" t="s">
        <v>420</v>
      </c>
      <c r="D42" s="306">
        <v>95502</v>
      </c>
      <c r="E42" s="314">
        <v>40952</v>
      </c>
      <c r="F42" s="308">
        <v>0</v>
      </c>
      <c r="G42" s="308"/>
      <c r="H42" s="308"/>
      <c r="I42" s="358"/>
      <c r="J42" s="308">
        <v>0</v>
      </c>
      <c r="K42" s="308">
        <f t="shared" ref="K42:K65" si="15">D42+F42-J42</f>
        <v>95502</v>
      </c>
      <c r="L42" s="308">
        <v>15</v>
      </c>
      <c r="M42" s="308">
        <f t="shared" si="13"/>
        <v>9</v>
      </c>
      <c r="N42" s="308">
        <f t="shared" ref="N42:N63" si="16">L42-M42</f>
        <v>6</v>
      </c>
      <c r="O42" s="306">
        <v>40283.579629410429</v>
      </c>
      <c r="P42" s="308">
        <f t="shared" si="0"/>
        <v>4775</v>
      </c>
      <c r="Q42" s="308">
        <f t="shared" si="5"/>
        <v>35508.579629410429</v>
      </c>
      <c r="R42" s="309">
        <f t="shared" ref="R42:R63" si="17">Q42/D42/N42*100</f>
        <v>6.1968300191637233</v>
      </c>
      <c r="S42" s="310">
        <v>55218.420370589571</v>
      </c>
      <c r="T42" s="308">
        <f t="shared" si="12"/>
        <v>365</v>
      </c>
      <c r="U42" s="308">
        <f t="shared" ref="U42:U105" si="18">T42*D42*R42/(365*100)</f>
        <v>5918.0966049017388</v>
      </c>
      <c r="V42" s="308"/>
      <c r="W42" s="308">
        <f t="shared" ref="W42:W63" si="19">S42+U42+V42</f>
        <v>61136.516975491308</v>
      </c>
      <c r="X42" s="308"/>
      <c r="Y42" s="308">
        <f t="shared" ref="Y42:Y63" si="20">W42-X42</f>
        <v>61136.516975491308</v>
      </c>
      <c r="Z42" s="308">
        <f t="shared" ref="Z42:Z63" si="21">K42-Y42</f>
        <v>34365.483024508692</v>
      </c>
      <c r="AA42" s="306">
        <v>40283.579629410429</v>
      </c>
      <c r="AB42" s="315">
        <f t="shared" si="14"/>
        <v>29590.483024508692</v>
      </c>
    </row>
    <row r="43" spans="1:28" s="304" customFormat="1" ht="15" customHeight="1" x14ac:dyDescent="0.3">
      <c r="A43" s="311"/>
      <c r="B43" s="322" t="s">
        <v>265</v>
      </c>
      <c r="C43" s="317" t="s">
        <v>420</v>
      </c>
      <c r="D43" s="306">
        <v>95502</v>
      </c>
      <c r="E43" s="314">
        <v>40952</v>
      </c>
      <c r="F43" s="308">
        <v>0</v>
      </c>
      <c r="G43" s="308"/>
      <c r="H43" s="308"/>
      <c r="I43" s="358"/>
      <c r="J43" s="308">
        <v>0</v>
      </c>
      <c r="K43" s="308">
        <f t="shared" si="15"/>
        <v>95502</v>
      </c>
      <c r="L43" s="308">
        <v>15</v>
      </c>
      <c r="M43" s="308">
        <f t="shared" si="13"/>
        <v>9</v>
      </c>
      <c r="N43" s="308">
        <f t="shared" si="16"/>
        <v>6</v>
      </c>
      <c r="O43" s="306">
        <v>40283.579629410429</v>
      </c>
      <c r="P43" s="308">
        <f t="shared" si="0"/>
        <v>4775</v>
      </c>
      <c r="Q43" s="308">
        <f t="shared" si="5"/>
        <v>35508.579629410429</v>
      </c>
      <c r="R43" s="309">
        <f t="shared" si="17"/>
        <v>6.1968300191637233</v>
      </c>
      <c r="S43" s="310">
        <v>55218.420370589571</v>
      </c>
      <c r="T43" s="308">
        <f t="shared" si="12"/>
        <v>365</v>
      </c>
      <c r="U43" s="308">
        <f t="shared" si="18"/>
        <v>5918.0966049017388</v>
      </c>
      <c r="V43" s="308"/>
      <c r="W43" s="308">
        <f t="shared" si="19"/>
        <v>61136.516975491308</v>
      </c>
      <c r="X43" s="308"/>
      <c r="Y43" s="308">
        <f t="shared" si="20"/>
        <v>61136.516975491308</v>
      </c>
      <c r="Z43" s="308">
        <f t="shared" si="21"/>
        <v>34365.483024508692</v>
      </c>
      <c r="AA43" s="306">
        <v>40283.579629410429</v>
      </c>
      <c r="AB43" s="315">
        <f t="shared" si="14"/>
        <v>29590.483024508692</v>
      </c>
    </row>
    <row r="44" spans="1:28" s="304" customFormat="1" ht="15" customHeight="1" x14ac:dyDescent="0.3">
      <c r="A44" s="311"/>
      <c r="B44" s="322" t="s">
        <v>266</v>
      </c>
      <c r="C44" s="317" t="s">
        <v>418</v>
      </c>
      <c r="D44" s="306">
        <v>522957</v>
      </c>
      <c r="E44" s="314">
        <v>40952</v>
      </c>
      <c r="F44" s="308">
        <v>0</v>
      </c>
      <c r="G44" s="308"/>
      <c r="H44" s="308"/>
      <c r="I44" s="358"/>
      <c r="J44" s="308">
        <v>0</v>
      </c>
      <c r="K44" s="308">
        <f t="shared" si="15"/>
        <v>522957</v>
      </c>
      <c r="L44" s="308">
        <v>15</v>
      </c>
      <c r="M44" s="308">
        <f t="shared" si="13"/>
        <v>9</v>
      </c>
      <c r="N44" s="308">
        <f t="shared" si="16"/>
        <v>6</v>
      </c>
      <c r="O44" s="306">
        <v>220591.19827475207</v>
      </c>
      <c r="P44" s="308">
        <f t="shared" si="0"/>
        <v>26148</v>
      </c>
      <c r="Q44" s="308">
        <f t="shared" si="5"/>
        <v>194443.19827475207</v>
      </c>
      <c r="R44" s="309">
        <f t="shared" si="17"/>
        <v>6.1969147965241271</v>
      </c>
      <c r="S44" s="310">
        <v>302365.80172524793</v>
      </c>
      <c r="T44" s="308">
        <f t="shared" ref="T44:T63" si="22">$T$5-$U$5</f>
        <v>365</v>
      </c>
      <c r="U44" s="308">
        <f t="shared" si="18"/>
        <v>32407.199712458681</v>
      </c>
      <c r="V44" s="308"/>
      <c r="W44" s="308">
        <f t="shared" si="19"/>
        <v>334773.00143770664</v>
      </c>
      <c r="X44" s="308"/>
      <c r="Y44" s="308">
        <f t="shared" si="20"/>
        <v>334773.00143770664</v>
      </c>
      <c r="Z44" s="308">
        <f t="shared" si="21"/>
        <v>188183.99856229336</v>
      </c>
      <c r="AA44" s="306">
        <v>220591.19827475207</v>
      </c>
      <c r="AB44" s="315">
        <f t="shared" si="14"/>
        <v>162035.99856229336</v>
      </c>
    </row>
    <row r="45" spans="1:28" s="304" customFormat="1" ht="15" customHeight="1" x14ac:dyDescent="0.3">
      <c r="A45" s="311"/>
      <c r="B45" s="322" t="s">
        <v>267</v>
      </c>
      <c r="C45" s="317" t="s">
        <v>421</v>
      </c>
      <c r="D45" s="306">
        <v>1436197</v>
      </c>
      <c r="E45" s="314">
        <v>40952</v>
      </c>
      <c r="F45" s="308">
        <v>0</v>
      </c>
      <c r="G45" s="308"/>
      <c r="H45" s="308"/>
      <c r="I45" s="358"/>
      <c r="J45" s="308">
        <v>0</v>
      </c>
      <c r="K45" s="308">
        <f t="shared" si="15"/>
        <v>1436197</v>
      </c>
      <c r="L45" s="308">
        <v>15</v>
      </c>
      <c r="M45" s="308">
        <f t="shared" si="13"/>
        <v>9</v>
      </c>
      <c r="N45" s="308">
        <f t="shared" si="16"/>
        <v>6</v>
      </c>
      <c r="O45" s="306">
        <v>604342.90251329204</v>
      </c>
      <c r="P45" s="308">
        <f t="shared" si="0"/>
        <v>71810</v>
      </c>
      <c r="Q45" s="308">
        <f t="shared" si="5"/>
        <v>532532.90251329204</v>
      </c>
      <c r="R45" s="309">
        <f t="shared" si="17"/>
        <v>6.179896194757081</v>
      </c>
      <c r="S45" s="310">
        <v>831854.09748670796</v>
      </c>
      <c r="T45" s="308">
        <f t="shared" si="22"/>
        <v>365</v>
      </c>
      <c r="U45" s="308">
        <f t="shared" si="18"/>
        <v>88755.483752215354</v>
      </c>
      <c r="V45" s="308"/>
      <c r="W45" s="308">
        <f t="shared" si="19"/>
        <v>920609.58123892336</v>
      </c>
      <c r="X45" s="308"/>
      <c r="Y45" s="308">
        <f t="shared" si="20"/>
        <v>920609.58123892336</v>
      </c>
      <c r="Z45" s="308">
        <f t="shared" si="21"/>
        <v>515587.41876107664</v>
      </c>
      <c r="AA45" s="306">
        <v>604342.90251329204</v>
      </c>
      <c r="AB45" s="315">
        <f t="shared" si="14"/>
        <v>443777.41876107664</v>
      </c>
    </row>
    <row r="46" spans="1:28" s="304" customFormat="1" ht="15" customHeight="1" x14ac:dyDescent="0.3">
      <c r="A46" s="311"/>
      <c r="B46" s="322" t="s">
        <v>268</v>
      </c>
      <c r="C46" s="317" t="s">
        <v>406</v>
      </c>
      <c r="D46" s="306">
        <v>14546</v>
      </c>
      <c r="E46" s="314">
        <v>40952</v>
      </c>
      <c r="F46" s="308">
        <v>0</v>
      </c>
      <c r="G46" s="308"/>
      <c r="H46" s="308"/>
      <c r="I46" s="358"/>
      <c r="J46" s="308">
        <v>0</v>
      </c>
      <c r="K46" s="308">
        <f t="shared" si="15"/>
        <v>14546</v>
      </c>
      <c r="L46" s="308">
        <v>15</v>
      </c>
      <c r="M46" s="308">
        <f t="shared" si="13"/>
        <v>9</v>
      </c>
      <c r="N46" s="308">
        <f t="shared" si="16"/>
        <v>6</v>
      </c>
      <c r="O46" s="306">
        <v>6120.6435499997588</v>
      </c>
      <c r="P46" s="308">
        <f t="shared" si="0"/>
        <v>727</v>
      </c>
      <c r="Q46" s="308">
        <f t="shared" si="5"/>
        <v>5393.6435499997588</v>
      </c>
      <c r="R46" s="309">
        <f t="shared" si="17"/>
        <v>6.1799848182773713</v>
      </c>
      <c r="S46" s="310">
        <v>8425.3564500002412</v>
      </c>
      <c r="T46" s="308">
        <f t="shared" si="22"/>
        <v>365</v>
      </c>
      <c r="U46" s="308">
        <f t="shared" si="18"/>
        <v>898.94059166662635</v>
      </c>
      <c r="V46" s="308"/>
      <c r="W46" s="308">
        <f t="shared" si="19"/>
        <v>9324.2970416668668</v>
      </c>
      <c r="X46" s="308"/>
      <c r="Y46" s="308">
        <f t="shared" si="20"/>
        <v>9324.2970416668668</v>
      </c>
      <c r="Z46" s="308">
        <f t="shared" si="21"/>
        <v>5221.7029583331332</v>
      </c>
      <c r="AA46" s="306">
        <v>6120.6435499997588</v>
      </c>
      <c r="AB46" s="315">
        <f t="shared" si="14"/>
        <v>4494.7029583331332</v>
      </c>
    </row>
    <row r="47" spans="1:28" s="304" customFormat="1" ht="15" customHeight="1" x14ac:dyDescent="0.3">
      <c r="A47" s="311"/>
      <c r="B47" s="322" t="s">
        <v>269</v>
      </c>
      <c r="C47" s="317" t="s">
        <v>406</v>
      </c>
      <c r="D47" s="306">
        <v>23666</v>
      </c>
      <c r="E47" s="314">
        <v>40952</v>
      </c>
      <c r="F47" s="308">
        <v>0</v>
      </c>
      <c r="G47" s="308"/>
      <c r="H47" s="308"/>
      <c r="I47" s="358"/>
      <c r="J47" s="308">
        <v>0</v>
      </c>
      <c r="K47" s="308">
        <f t="shared" si="15"/>
        <v>23666</v>
      </c>
      <c r="L47" s="308">
        <v>15</v>
      </c>
      <c r="M47" s="308">
        <f t="shared" si="13"/>
        <v>9</v>
      </c>
      <c r="N47" s="308">
        <f t="shared" si="16"/>
        <v>6</v>
      </c>
      <c r="O47" s="308">
        <v>9958.656614845715</v>
      </c>
      <c r="P47" s="308">
        <f t="shared" si="0"/>
        <v>1183</v>
      </c>
      <c r="Q47" s="308">
        <f t="shared" si="5"/>
        <v>8775.656614845715</v>
      </c>
      <c r="R47" s="309">
        <f t="shared" si="17"/>
        <v>6.1802139601437469</v>
      </c>
      <c r="S47" s="310">
        <v>13707.343385154285</v>
      </c>
      <c r="T47" s="308">
        <f t="shared" si="22"/>
        <v>365</v>
      </c>
      <c r="U47" s="308">
        <f t="shared" si="18"/>
        <v>1462.6094358076191</v>
      </c>
      <c r="V47" s="308"/>
      <c r="W47" s="308">
        <f t="shared" si="19"/>
        <v>15169.952820961904</v>
      </c>
      <c r="X47" s="308"/>
      <c r="Y47" s="308">
        <f t="shared" si="20"/>
        <v>15169.952820961904</v>
      </c>
      <c r="Z47" s="308">
        <f t="shared" si="21"/>
        <v>8496.0471790380961</v>
      </c>
      <c r="AA47" s="308">
        <v>9958.656614845715</v>
      </c>
      <c r="AB47" s="315">
        <f t="shared" si="14"/>
        <v>7313.0471790380961</v>
      </c>
    </row>
    <row r="48" spans="1:28" s="304" customFormat="1" ht="15" customHeight="1" x14ac:dyDescent="0.3">
      <c r="A48" s="311"/>
      <c r="B48" s="322" t="s">
        <v>270</v>
      </c>
      <c r="C48" s="317" t="s">
        <v>399</v>
      </c>
      <c r="D48" s="306">
        <v>64820</v>
      </c>
      <c r="E48" s="314">
        <v>40952</v>
      </c>
      <c r="F48" s="308">
        <v>0</v>
      </c>
      <c r="G48" s="308"/>
      <c r="H48" s="308"/>
      <c r="I48" s="358"/>
      <c r="J48" s="308">
        <v>0</v>
      </c>
      <c r="K48" s="308">
        <f t="shared" si="15"/>
        <v>64820</v>
      </c>
      <c r="L48" s="308">
        <v>15</v>
      </c>
      <c r="M48" s="308">
        <f t="shared" si="13"/>
        <v>9</v>
      </c>
      <c r="N48" s="308">
        <f t="shared" si="16"/>
        <v>6</v>
      </c>
      <c r="O48" s="308">
        <v>27275.938716168421</v>
      </c>
      <c r="P48" s="308">
        <f t="shared" si="0"/>
        <v>3241</v>
      </c>
      <c r="Q48" s="308">
        <f t="shared" si="5"/>
        <v>24034.938716168421</v>
      </c>
      <c r="R48" s="309">
        <f t="shared" si="17"/>
        <v>6.1799184192554817</v>
      </c>
      <c r="S48" s="310">
        <v>37544.061283831579</v>
      </c>
      <c r="T48" s="308">
        <f t="shared" si="22"/>
        <v>365</v>
      </c>
      <c r="U48" s="308">
        <f t="shared" si="18"/>
        <v>4005.8231193614029</v>
      </c>
      <c r="V48" s="308"/>
      <c r="W48" s="308">
        <f t="shared" si="19"/>
        <v>41549.884403192984</v>
      </c>
      <c r="X48" s="308"/>
      <c r="Y48" s="308">
        <f t="shared" si="20"/>
        <v>41549.884403192984</v>
      </c>
      <c r="Z48" s="308">
        <f t="shared" si="21"/>
        <v>23270.115596807016</v>
      </c>
      <c r="AA48" s="308">
        <v>27275.938716168421</v>
      </c>
      <c r="AB48" s="315">
        <f t="shared" si="14"/>
        <v>20029.115596807016</v>
      </c>
    </row>
    <row r="49" spans="1:28" s="304" customFormat="1" ht="15" customHeight="1" x14ac:dyDescent="0.3">
      <c r="A49" s="311"/>
      <c r="B49" s="322" t="s">
        <v>270</v>
      </c>
      <c r="C49" s="317" t="s">
        <v>422</v>
      </c>
      <c r="D49" s="306">
        <v>64820</v>
      </c>
      <c r="E49" s="314">
        <v>40952</v>
      </c>
      <c r="F49" s="308">
        <v>0</v>
      </c>
      <c r="G49" s="308"/>
      <c r="H49" s="308"/>
      <c r="I49" s="358"/>
      <c r="J49" s="308">
        <v>0</v>
      </c>
      <c r="K49" s="308">
        <f t="shared" si="15"/>
        <v>64820</v>
      </c>
      <c r="L49" s="308">
        <v>15</v>
      </c>
      <c r="M49" s="308">
        <f t="shared" si="13"/>
        <v>9</v>
      </c>
      <c r="N49" s="308">
        <f t="shared" si="16"/>
        <v>6</v>
      </c>
      <c r="O49" s="308">
        <v>27275.938716168421</v>
      </c>
      <c r="P49" s="308">
        <f t="shared" si="0"/>
        <v>3241</v>
      </c>
      <c r="Q49" s="308">
        <f t="shared" si="5"/>
        <v>24034.938716168421</v>
      </c>
      <c r="R49" s="309">
        <f t="shared" si="17"/>
        <v>6.1799184192554817</v>
      </c>
      <c r="S49" s="310">
        <v>37544.061283831579</v>
      </c>
      <c r="T49" s="308">
        <f t="shared" si="22"/>
        <v>365</v>
      </c>
      <c r="U49" s="308">
        <f t="shared" si="18"/>
        <v>4005.8231193614029</v>
      </c>
      <c r="V49" s="308"/>
      <c r="W49" s="308">
        <f t="shared" si="19"/>
        <v>41549.884403192984</v>
      </c>
      <c r="X49" s="308"/>
      <c r="Y49" s="308">
        <f t="shared" si="20"/>
        <v>41549.884403192984</v>
      </c>
      <c r="Z49" s="308">
        <f t="shared" si="21"/>
        <v>23270.115596807016</v>
      </c>
      <c r="AA49" s="308">
        <v>27275.938716168421</v>
      </c>
      <c r="AB49" s="315">
        <f t="shared" si="14"/>
        <v>20029.115596807016</v>
      </c>
    </row>
    <row r="50" spans="1:28" s="304" customFormat="1" ht="15" customHeight="1" x14ac:dyDescent="0.3">
      <c r="A50" s="311"/>
      <c r="B50" s="322" t="s">
        <v>270</v>
      </c>
      <c r="C50" s="317" t="s">
        <v>423</v>
      </c>
      <c r="D50" s="306">
        <v>64821</v>
      </c>
      <c r="E50" s="314">
        <v>40952</v>
      </c>
      <c r="F50" s="308">
        <v>0</v>
      </c>
      <c r="G50" s="308"/>
      <c r="H50" s="308"/>
      <c r="I50" s="358"/>
      <c r="J50" s="308">
        <v>0</v>
      </c>
      <c r="K50" s="308">
        <f t="shared" si="15"/>
        <v>64821</v>
      </c>
      <c r="L50" s="308">
        <v>15</v>
      </c>
      <c r="M50" s="308">
        <f t="shared" si="13"/>
        <v>9</v>
      </c>
      <c r="N50" s="308">
        <f t="shared" si="16"/>
        <v>6</v>
      </c>
      <c r="O50" s="308">
        <v>27276.403725526987</v>
      </c>
      <c r="P50" s="308">
        <f t="shared" si="0"/>
        <v>3241</v>
      </c>
      <c r="Q50" s="308">
        <f t="shared" si="5"/>
        <v>24035.403725526987</v>
      </c>
      <c r="R50" s="309">
        <f t="shared" si="17"/>
        <v>6.1799426434661058</v>
      </c>
      <c r="S50" s="310">
        <v>37544.596274473013</v>
      </c>
      <c r="T50" s="308">
        <f t="shared" si="22"/>
        <v>365</v>
      </c>
      <c r="U50" s="308">
        <f t="shared" si="18"/>
        <v>4005.9006209211643</v>
      </c>
      <c r="V50" s="308"/>
      <c r="W50" s="308">
        <f t="shared" si="19"/>
        <v>41550.496895394179</v>
      </c>
      <c r="X50" s="308"/>
      <c r="Y50" s="308">
        <f t="shared" si="20"/>
        <v>41550.496895394179</v>
      </c>
      <c r="Z50" s="308">
        <f t="shared" si="21"/>
        <v>23270.503104605821</v>
      </c>
      <c r="AA50" s="308">
        <v>27276.403725526987</v>
      </c>
      <c r="AB50" s="315">
        <f t="shared" si="14"/>
        <v>20029.503104605821</v>
      </c>
    </row>
    <row r="51" spans="1:28" s="304" customFormat="1" ht="15" customHeight="1" x14ac:dyDescent="0.3">
      <c r="A51" s="311"/>
      <c r="B51" s="322" t="s">
        <v>270</v>
      </c>
      <c r="C51" s="317" t="s">
        <v>405</v>
      </c>
      <c r="D51" s="306">
        <v>64821</v>
      </c>
      <c r="E51" s="314">
        <v>40952</v>
      </c>
      <c r="F51" s="308">
        <v>0</v>
      </c>
      <c r="G51" s="308"/>
      <c r="H51" s="308"/>
      <c r="I51" s="358"/>
      <c r="J51" s="308">
        <v>0</v>
      </c>
      <c r="K51" s="308">
        <f t="shared" si="15"/>
        <v>64821</v>
      </c>
      <c r="L51" s="308">
        <v>15</v>
      </c>
      <c r="M51" s="308">
        <f t="shared" si="13"/>
        <v>9</v>
      </c>
      <c r="N51" s="308">
        <f t="shared" si="16"/>
        <v>6</v>
      </c>
      <c r="O51" s="308">
        <v>27276.403725526987</v>
      </c>
      <c r="P51" s="308">
        <f t="shared" si="0"/>
        <v>3241</v>
      </c>
      <c r="Q51" s="308">
        <f t="shared" si="5"/>
        <v>24035.403725526987</v>
      </c>
      <c r="R51" s="309">
        <f t="shared" si="17"/>
        <v>6.1799426434661058</v>
      </c>
      <c r="S51" s="310">
        <v>37544.596274473013</v>
      </c>
      <c r="T51" s="308">
        <f t="shared" si="22"/>
        <v>365</v>
      </c>
      <c r="U51" s="308">
        <f t="shared" si="18"/>
        <v>4005.9006209211643</v>
      </c>
      <c r="V51" s="308"/>
      <c r="W51" s="308">
        <f t="shared" si="19"/>
        <v>41550.496895394179</v>
      </c>
      <c r="X51" s="308"/>
      <c r="Y51" s="308">
        <f t="shared" si="20"/>
        <v>41550.496895394179</v>
      </c>
      <c r="Z51" s="308">
        <f t="shared" si="21"/>
        <v>23270.503104605821</v>
      </c>
      <c r="AA51" s="308">
        <v>27276.403725526987</v>
      </c>
      <c r="AB51" s="315">
        <f t="shared" si="14"/>
        <v>20029.503104605821</v>
      </c>
    </row>
    <row r="52" spans="1:28" s="304" customFormat="1" ht="15" customHeight="1" x14ac:dyDescent="0.3">
      <c r="A52" s="311"/>
      <c r="B52" s="322" t="s">
        <v>271</v>
      </c>
      <c r="C52" s="317" t="s">
        <v>406</v>
      </c>
      <c r="D52" s="306">
        <v>45810</v>
      </c>
      <c r="E52" s="314">
        <v>40952</v>
      </c>
      <c r="F52" s="308">
        <v>0</v>
      </c>
      <c r="G52" s="308"/>
      <c r="H52" s="308"/>
      <c r="I52" s="358"/>
      <c r="J52" s="308">
        <v>0</v>
      </c>
      <c r="K52" s="308">
        <f t="shared" si="15"/>
        <v>45810</v>
      </c>
      <c r="L52" s="308">
        <v>15</v>
      </c>
      <c r="M52" s="308">
        <f t="shared" si="13"/>
        <v>9</v>
      </c>
      <c r="N52" s="308">
        <f t="shared" si="16"/>
        <v>6</v>
      </c>
      <c r="O52" s="308">
        <v>19277.326859034503</v>
      </c>
      <c r="P52" s="308">
        <f t="shared" si="0"/>
        <v>2291</v>
      </c>
      <c r="Q52" s="308">
        <f t="shared" si="5"/>
        <v>16986.326859034503</v>
      </c>
      <c r="R52" s="309">
        <f t="shared" si="17"/>
        <v>6.1799923084604904</v>
      </c>
      <c r="S52" s="310">
        <v>26532.673140965497</v>
      </c>
      <c r="T52" s="308">
        <f t="shared" si="22"/>
        <v>365</v>
      </c>
      <c r="U52" s="308">
        <f t="shared" si="18"/>
        <v>2831.0544765057507</v>
      </c>
      <c r="V52" s="308"/>
      <c r="W52" s="308">
        <f t="shared" si="19"/>
        <v>29363.727617471246</v>
      </c>
      <c r="X52" s="308"/>
      <c r="Y52" s="308">
        <f t="shared" si="20"/>
        <v>29363.727617471246</v>
      </c>
      <c r="Z52" s="308">
        <f t="shared" si="21"/>
        <v>16446.272382528754</v>
      </c>
      <c r="AA52" s="308">
        <v>19277.326859034503</v>
      </c>
      <c r="AB52" s="315">
        <f t="shared" si="14"/>
        <v>14155.272382528754</v>
      </c>
    </row>
    <row r="53" spans="1:28" s="304" customFormat="1" ht="15" customHeight="1" x14ac:dyDescent="0.3">
      <c r="A53" s="311"/>
      <c r="B53" s="322" t="s">
        <v>272</v>
      </c>
      <c r="C53" s="317" t="s">
        <v>424</v>
      </c>
      <c r="D53" s="306">
        <v>67658</v>
      </c>
      <c r="E53" s="314">
        <v>40952</v>
      </c>
      <c r="F53" s="308">
        <v>0</v>
      </c>
      <c r="G53" s="308"/>
      <c r="H53" s="308"/>
      <c r="I53" s="358"/>
      <c r="J53" s="308">
        <v>0</v>
      </c>
      <c r="K53" s="308">
        <f t="shared" si="15"/>
        <v>67658</v>
      </c>
      <c r="L53" s="321">
        <v>15</v>
      </c>
      <c r="M53" s="308">
        <f t="shared" si="13"/>
        <v>9</v>
      </c>
      <c r="N53" s="308">
        <f t="shared" si="16"/>
        <v>6</v>
      </c>
      <c r="O53" s="308">
        <v>28539.076279669542</v>
      </c>
      <c r="P53" s="308">
        <f t="shared" si="0"/>
        <v>3383</v>
      </c>
      <c r="Q53" s="308">
        <f t="shared" ref="Q53:Q63" si="23">O53-P53</f>
        <v>25156.076279669542</v>
      </c>
      <c r="R53" s="309">
        <f t="shared" si="17"/>
        <v>6.1968715893832567</v>
      </c>
      <c r="S53" s="310">
        <v>39118.923720330458</v>
      </c>
      <c r="T53" s="308">
        <f t="shared" si="22"/>
        <v>365</v>
      </c>
      <c r="U53" s="308">
        <f t="shared" si="18"/>
        <v>4192.6793799449242</v>
      </c>
      <c r="V53" s="321"/>
      <c r="W53" s="308">
        <f t="shared" si="19"/>
        <v>43311.603100275381</v>
      </c>
      <c r="X53" s="321"/>
      <c r="Y53" s="308">
        <f t="shared" si="20"/>
        <v>43311.603100275381</v>
      </c>
      <c r="Z53" s="308">
        <f t="shared" si="21"/>
        <v>24346.396899724619</v>
      </c>
      <c r="AA53" s="308">
        <v>28539.076279669542</v>
      </c>
      <c r="AB53" s="315">
        <f t="shared" si="14"/>
        <v>20963.396899724619</v>
      </c>
    </row>
    <row r="54" spans="1:28" s="304" customFormat="1" ht="15" customHeight="1" x14ac:dyDescent="0.3">
      <c r="A54" s="311"/>
      <c r="B54" s="322" t="s">
        <v>272</v>
      </c>
      <c r="C54" s="317" t="s">
        <v>424</v>
      </c>
      <c r="D54" s="306">
        <v>64284</v>
      </c>
      <c r="E54" s="314">
        <v>40952</v>
      </c>
      <c r="F54" s="308">
        <v>0</v>
      </c>
      <c r="G54" s="308"/>
      <c r="H54" s="308"/>
      <c r="I54" s="358"/>
      <c r="J54" s="308">
        <v>0</v>
      </c>
      <c r="K54" s="308">
        <f t="shared" si="15"/>
        <v>64284</v>
      </c>
      <c r="L54" s="308">
        <v>15</v>
      </c>
      <c r="M54" s="308">
        <f t="shared" ref="M54:M85" si="24">ROUND(($M$5-E54)/365,0)</f>
        <v>9</v>
      </c>
      <c r="N54" s="308">
        <f t="shared" si="16"/>
        <v>6</v>
      </c>
      <c r="O54" s="308">
        <v>27115.946039618728</v>
      </c>
      <c r="P54" s="308">
        <f t="shared" si="0"/>
        <v>3214</v>
      </c>
      <c r="Q54" s="308">
        <f t="shared" si="23"/>
        <v>23901.946039618728</v>
      </c>
      <c r="R54" s="309">
        <f t="shared" si="17"/>
        <v>6.1969660775150706</v>
      </c>
      <c r="S54" s="310">
        <v>37168.053960381272</v>
      </c>
      <c r="T54" s="308">
        <f t="shared" si="22"/>
        <v>365</v>
      </c>
      <c r="U54" s="308">
        <f t="shared" si="18"/>
        <v>3983.6576732697877</v>
      </c>
      <c r="V54" s="308"/>
      <c r="W54" s="308">
        <f t="shared" si="19"/>
        <v>41151.711633651059</v>
      </c>
      <c r="X54" s="308"/>
      <c r="Y54" s="308">
        <f t="shared" si="20"/>
        <v>41151.711633651059</v>
      </c>
      <c r="Z54" s="308">
        <f t="shared" si="21"/>
        <v>23132.288366348941</v>
      </c>
      <c r="AA54" s="308">
        <v>27115.946039618728</v>
      </c>
      <c r="AB54" s="315">
        <f t="shared" si="14"/>
        <v>19918.288366348941</v>
      </c>
    </row>
    <row r="55" spans="1:28" s="304" customFormat="1" ht="15" customHeight="1" x14ac:dyDescent="0.3">
      <c r="A55" s="311"/>
      <c r="B55" s="322" t="s">
        <v>425</v>
      </c>
      <c r="C55" s="317" t="s">
        <v>409</v>
      </c>
      <c r="D55" s="306">
        <v>21428</v>
      </c>
      <c r="E55" s="314">
        <v>40952</v>
      </c>
      <c r="F55" s="308">
        <v>0</v>
      </c>
      <c r="G55" s="308"/>
      <c r="H55" s="308"/>
      <c r="I55" s="358"/>
      <c r="J55" s="308">
        <v>0</v>
      </c>
      <c r="K55" s="308">
        <f t="shared" si="15"/>
        <v>21428</v>
      </c>
      <c r="L55" s="308">
        <v>15</v>
      </c>
      <c r="M55" s="308">
        <f t="shared" si="24"/>
        <v>9</v>
      </c>
      <c r="N55" s="308">
        <f t="shared" si="16"/>
        <v>6</v>
      </c>
      <c r="O55" s="308">
        <v>9038.4703496590973</v>
      </c>
      <c r="P55" s="308">
        <f t="shared" si="0"/>
        <v>1071</v>
      </c>
      <c r="Q55" s="308">
        <f t="shared" si="23"/>
        <v>7967.4703496590973</v>
      </c>
      <c r="R55" s="309">
        <f t="shared" si="17"/>
        <v>6.1970866387118857</v>
      </c>
      <c r="S55" s="310">
        <v>12389.529650340903</v>
      </c>
      <c r="T55" s="308">
        <f t="shared" si="22"/>
        <v>365</v>
      </c>
      <c r="U55" s="308">
        <f t="shared" si="18"/>
        <v>1327.9117249431829</v>
      </c>
      <c r="V55" s="308"/>
      <c r="W55" s="308">
        <f t="shared" si="19"/>
        <v>13717.441375284085</v>
      </c>
      <c r="X55" s="308"/>
      <c r="Y55" s="308">
        <f t="shared" si="20"/>
        <v>13717.441375284085</v>
      </c>
      <c r="Z55" s="308">
        <f t="shared" si="21"/>
        <v>7710.5586247159154</v>
      </c>
      <c r="AA55" s="308">
        <v>9038.4703496590973</v>
      </c>
      <c r="AB55" s="315">
        <f t="shared" si="14"/>
        <v>6639.5586247159154</v>
      </c>
    </row>
    <row r="56" spans="1:28" s="304" customFormat="1" ht="15" customHeight="1" x14ac:dyDescent="0.3">
      <c r="A56" s="311"/>
      <c r="B56" s="322" t="s">
        <v>472</v>
      </c>
      <c r="C56" s="317" t="s">
        <v>404</v>
      </c>
      <c r="D56" s="306">
        <v>21428</v>
      </c>
      <c r="E56" s="314">
        <v>40952</v>
      </c>
      <c r="F56" s="308">
        <v>0</v>
      </c>
      <c r="G56" s="308"/>
      <c r="H56" s="308"/>
      <c r="I56" s="358"/>
      <c r="J56" s="308">
        <v>0</v>
      </c>
      <c r="K56" s="308">
        <f t="shared" si="15"/>
        <v>21428</v>
      </c>
      <c r="L56" s="308">
        <v>15</v>
      </c>
      <c r="M56" s="308">
        <f t="shared" si="24"/>
        <v>9</v>
      </c>
      <c r="N56" s="308">
        <f t="shared" si="16"/>
        <v>6</v>
      </c>
      <c r="O56" s="308">
        <v>9038.4703496590973</v>
      </c>
      <c r="P56" s="308">
        <f t="shared" si="0"/>
        <v>1071</v>
      </c>
      <c r="Q56" s="308">
        <f t="shared" si="23"/>
        <v>7967.4703496590973</v>
      </c>
      <c r="R56" s="309">
        <f t="shared" si="17"/>
        <v>6.1970866387118857</v>
      </c>
      <c r="S56" s="310">
        <v>12389.529650340903</v>
      </c>
      <c r="T56" s="308">
        <f t="shared" si="22"/>
        <v>365</v>
      </c>
      <c r="U56" s="308">
        <f t="shared" si="18"/>
        <v>1327.9117249431829</v>
      </c>
      <c r="V56" s="308"/>
      <c r="W56" s="308">
        <f t="shared" si="19"/>
        <v>13717.441375284085</v>
      </c>
      <c r="X56" s="308"/>
      <c r="Y56" s="308">
        <f t="shared" si="20"/>
        <v>13717.441375284085</v>
      </c>
      <c r="Z56" s="308">
        <f t="shared" si="21"/>
        <v>7710.5586247159154</v>
      </c>
      <c r="AA56" s="308">
        <v>9038.4703496590973</v>
      </c>
      <c r="AB56" s="315">
        <f t="shared" si="14"/>
        <v>6639.5586247159154</v>
      </c>
    </row>
    <row r="57" spans="1:28" s="304" customFormat="1" ht="15" customHeight="1" x14ac:dyDescent="0.3">
      <c r="A57" s="311"/>
      <c r="B57" s="322" t="s">
        <v>273</v>
      </c>
      <c r="C57" s="317" t="s">
        <v>426</v>
      </c>
      <c r="D57" s="306">
        <v>10138303</v>
      </c>
      <c r="E57" s="314">
        <v>40952</v>
      </c>
      <c r="F57" s="308">
        <v>0</v>
      </c>
      <c r="G57" s="308"/>
      <c r="H57" s="308"/>
      <c r="I57" s="358"/>
      <c r="J57" s="308">
        <v>0</v>
      </c>
      <c r="K57" s="308">
        <f t="shared" si="15"/>
        <v>10138303</v>
      </c>
      <c r="L57" s="308">
        <v>15</v>
      </c>
      <c r="M57" s="308">
        <f t="shared" si="24"/>
        <v>9</v>
      </c>
      <c r="N57" s="308">
        <f t="shared" si="16"/>
        <v>6</v>
      </c>
      <c r="O57" s="308">
        <v>4276486.8596767578</v>
      </c>
      <c r="P57" s="308">
        <f t="shared" si="0"/>
        <v>506915</v>
      </c>
      <c r="Q57" s="308">
        <f t="shared" si="23"/>
        <v>3769571.8596767578</v>
      </c>
      <c r="R57" s="309">
        <f t="shared" si="17"/>
        <v>6.196914578433816</v>
      </c>
      <c r="S57" s="310">
        <v>5861816.1403232422</v>
      </c>
      <c r="T57" s="308">
        <f t="shared" si="22"/>
        <v>365</v>
      </c>
      <c r="U57" s="308">
        <f t="shared" si="18"/>
        <v>628261.97661279293</v>
      </c>
      <c r="V57" s="308"/>
      <c r="W57" s="308">
        <f t="shared" si="19"/>
        <v>6490078.1169360355</v>
      </c>
      <c r="X57" s="308"/>
      <c r="Y57" s="308">
        <f t="shared" si="20"/>
        <v>6490078.1169360355</v>
      </c>
      <c r="Z57" s="308">
        <f t="shared" si="21"/>
        <v>3648224.8830639645</v>
      </c>
      <c r="AA57" s="308">
        <v>4276486.8596767578</v>
      </c>
      <c r="AB57" s="315">
        <f t="shared" si="14"/>
        <v>3141309.8830639645</v>
      </c>
    </row>
    <row r="58" spans="1:28" s="304" customFormat="1" ht="15" customHeight="1" x14ac:dyDescent="0.3">
      <c r="A58" s="311"/>
      <c r="B58" s="322" t="s">
        <v>273</v>
      </c>
      <c r="C58" s="317" t="s">
        <v>427</v>
      </c>
      <c r="D58" s="306">
        <v>10138303</v>
      </c>
      <c r="E58" s="314">
        <v>40952</v>
      </c>
      <c r="F58" s="308">
        <v>0</v>
      </c>
      <c r="G58" s="308"/>
      <c r="H58" s="308"/>
      <c r="I58" s="358"/>
      <c r="J58" s="308">
        <v>0</v>
      </c>
      <c r="K58" s="308">
        <f t="shared" si="15"/>
        <v>10138303</v>
      </c>
      <c r="L58" s="308">
        <v>15</v>
      </c>
      <c r="M58" s="308">
        <f t="shared" si="24"/>
        <v>9</v>
      </c>
      <c r="N58" s="308">
        <f t="shared" si="16"/>
        <v>6</v>
      </c>
      <c r="O58" s="308">
        <v>4276486.8596767578</v>
      </c>
      <c r="P58" s="308">
        <f t="shared" si="0"/>
        <v>506915</v>
      </c>
      <c r="Q58" s="308">
        <f t="shared" si="23"/>
        <v>3769571.8596767578</v>
      </c>
      <c r="R58" s="309">
        <f t="shared" si="17"/>
        <v>6.196914578433816</v>
      </c>
      <c r="S58" s="310">
        <v>5861816.1403232422</v>
      </c>
      <c r="T58" s="308">
        <f t="shared" si="22"/>
        <v>365</v>
      </c>
      <c r="U58" s="308">
        <f t="shared" si="18"/>
        <v>628261.97661279293</v>
      </c>
      <c r="V58" s="308"/>
      <c r="W58" s="308">
        <f t="shared" si="19"/>
        <v>6490078.1169360355</v>
      </c>
      <c r="X58" s="308"/>
      <c r="Y58" s="308">
        <f t="shared" si="20"/>
        <v>6490078.1169360355</v>
      </c>
      <c r="Z58" s="308">
        <f t="shared" si="21"/>
        <v>3648224.8830639645</v>
      </c>
      <c r="AA58" s="308">
        <v>4276486.8596767578</v>
      </c>
      <c r="AB58" s="315">
        <f t="shared" si="14"/>
        <v>3141309.8830639645</v>
      </c>
    </row>
    <row r="59" spans="1:28" s="304" customFormat="1" ht="15" customHeight="1" x14ac:dyDescent="0.3">
      <c r="A59" s="311"/>
      <c r="B59" s="322" t="s">
        <v>274</v>
      </c>
      <c r="C59" s="317" t="s">
        <v>426</v>
      </c>
      <c r="D59" s="306">
        <v>6651401</v>
      </c>
      <c r="E59" s="314">
        <v>40952</v>
      </c>
      <c r="F59" s="308">
        <v>0</v>
      </c>
      <c r="G59" s="308"/>
      <c r="H59" s="308"/>
      <c r="I59" s="358"/>
      <c r="J59" s="308">
        <v>0</v>
      </c>
      <c r="K59" s="308">
        <f t="shared" si="15"/>
        <v>6651401</v>
      </c>
      <c r="L59" s="308">
        <v>15</v>
      </c>
      <c r="M59" s="308">
        <f t="shared" si="24"/>
        <v>9</v>
      </c>
      <c r="N59" s="308">
        <f t="shared" si="16"/>
        <v>6</v>
      </c>
      <c r="O59" s="308">
        <v>2805659.4972665291</v>
      </c>
      <c r="P59" s="308">
        <f t="shared" si="0"/>
        <v>332570</v>
      </c>
      <c r="Q59" s="308">
        <f t="shared" si="23"/>
        <v>2473089.4972665291</v>
      </c>
      <c r="R59" s="309">
        <f t="shared" si="17"/>
        <v>6.1969137461078478</v>
      </c>
      <c r="S59" s="310">
        <v>3845741.5027334709</v>
      </c>
      <c r="T59" s="308">
        <f t="shared" si="22"/>
        <v>365</v>
      </c>
      <c r="U59" s="308">
        <f t="shared" si="18"/>
        <v>412181.58287775482</v>
      </c>
      <c r="V59" s="308"/>
      <c r="W59" s="308">
        <f t="shared" si="19"/>
        <v>4257923.085611226</v>
      </c>
      <c r="X59" s="308"/>
      <c r="Y59" s="308">
        <f t="shared" si="20"/>
        <v>4257923.085611226</v>
      </c>
      <c r="Z59" s="308">
        <f t="shared" si="21"/>
        <v>2393477.914388774</v>
      </c>
      <c r="AA59" s="308">
        <v>2805659.4972665291</v>
      </c>
      <c r="AB59" s="315">
        <f t="shared" si="14"/>
        <v>2060907.914388774</v>
      </c>
    </row>
    <row r="60" spans="1:28" s="304" customFormat="1" ht="15" customHeight="1" x14ac:dyDescent="0.3">
      <c r="A60" s="311"/>
      <c r="B60" s="322" t="s">
        <v>274</v>
      </c>
      <c r="C60" s="317" t="s">
        <v>427</v>
      </c>
      <c r="D60" s="306">
        <v>6651401</v>
      </c>
      <c r="E60" s="314">
        <v>40952</v>
      </c>
      <c r="F60" s="308">
        <v>0</v>
      </c>
      <c r="G60" s="308"/>
      <c r="H60" s="308"/>
      <c r="I60" s="358"/>
      <c r="J60" s="308">
        <v>0</v>
      </c>
      <c r="K60" s="308">
        <f t="shared" si="15"/>
        <v>6651401</v>
      </c>
      <c r="L60" s="308">
        <v>15</v>
      </c>
      <c r="M60" s="308">
        <f t="shared" si="24"/>
        <v>9</v>
      </c>
      <c r="N60" s="308">
        <f t="shared" si="16"/>
        <v>6</v>
      </c>
      <c r="O60" s="308">
        <v>2805659.4972665291</v>
      </c>
      <c r="P60" s="308">
        <f t="shared" si="0"/>
        <v>332570</v>
      </c>
      <c r="Q60" s="308">
        <f t="shared" si="23"/>
        <v>2473089.4972665291</v>
      </c>
      <c r="R60" s="309">
        <f t="shared" si="17"/>
        <v>6.1969137461078478</v>
      </c>
      <c r="S60" s="310">
        <v>3845741.5027334709</v>
      </c>
      <c r="T60" s="308">
        <f t="shared" si="22"/>
        <v>365</v>
      </c>
      <c r="U60" s="308">
        <f t="shared" si="18"/>
        <v>412181.58287775482</v>
      </c>
      <c r="V60" s="308"/>
      <c r="W60" s="308">
        <f t="shared" si="19"/>
        <v>4257923.085611226</v>
      </c>
      <c r="X60" s="308"/>
      <c r="Y60" s="308">
        <f t="shared" si="20"/>
        <v>4257923.085611226</v>
      </c>
      <c r="Z60" s="308">
        <f t="shared" si="21"/>
        <v>2393477.914388774</v>
      </c>
      <c r="AA60" s="308">
        <v>2805659.4972665291</v>
      </c>
      <c r="AB60" s="315">
        <f t="shared" si="14"/>
        <v>2060907.914388774</v>
      </c>
    </row>
    <row r="61" spans="1:28" s="304" customFormat="1" ht="15" customHeight="1" x14ac:dyDescent="0.3">
      <c r="A61" s="311"/>
      <c r="B61" s="322" t="s">
        <v>275</v>
      </c>
      <c r="C61" s="317" t="s">
        <v>404</v>
      </c>
      <c r="D61" s="306">
        <v>2635012</v>
      </c>
      <c r="E61" s="314">
        <v>40952</v>
      </c>
      <c r="F61" s="308">
        <v>0</v>
      </c>
      <c r="G61" s="308"/>
      <c r="H61" s="308"/>
      <c r="I61" s="358"/>
      <c r="J61" s="308">
        <v>0</v>
      </c>
      <c r="K61" s="308">
        <f t="shared" si="15"/>
        <v>2635012</v>
      </c>
      <c r="L61" s="308">
        <v>15</v>
      </c>
      <c r="M61" s="308">
        <f t="shared" si="24"/>
        <v>9</v>
      </c>
      <c r="N61" s="308">
        <f t="shared" si="16"/>
        <v>6</v>
      </c>
      <c r="O61" s="308">
        <v>1111487.1227204795</v>
      </c>
      <c r="P61" s="308">
        <f t="shared" si="0"/>
        <v>131751</v>
      </c>
      <c r="Q61" s="308">
        <f t="shared" si="23"/>
        <v>979736.1227204795</v>
      </c>
      <c r="R61" s="309">
        <f t="shared" si="17"/>
        <v>6.1969112014194465</v>
      </c>
      <c r="S61" s="310">
        <v>1523524.8772795205</v>
      </c>
      <c r="T61" s="308">
        <f t="shared" si="22"/>
        <v>365</v>
      </c>
      <c r="U61" s="308">
        <f t="shared" si="18"/>
        <v>163289.35378674659</v>
      </c>
      <c r="V61" s="308"/>
      <c r="W61" s="308">
        <f t="shared" si="19"/>
        <v>1686814.231066267</v>
      </c>
      <c r="X61" s="308"/>
      <c r="Y61" s="308">
        <f t="shared" si="20"/>
        <v>1686814.231066267</v>
      </c>
      <c r="Z61" s="308">
        <f t="shared" si="21"/>
        <v>948197.76893373299</v>
      </c>
      <c r="AA61" s="308">
        <v>1111487.1227204795</v>
      </c>
      <c r="AB61" s="315">
        <f t="shared" si="14"/>
        <v>816446.76893373299</v>
      </c>
    </row>
    <row r="62" spans="1:28" s="304" customFormat="1" ht="15" customHeight="1" x14ac:dyDescent="0.3">
      <c r="A62" s="311"/>
      <c r="B62" s="322" t="s">
        <v>276</v>
      </c>
      <c r="C62" s="317" t="s">
        <v>404</v>
      </c>
      <c r="D62" s="306">
        <v>2635013</v>
      </c>
      <c r="E62" s="314">
        <v>40952</v>
      </c>
      <c r="F62" s="308">
        <v>0</v>
      </c>
      <c r="G62" s="308"/>
      <c r="H62" s="308"/>
      <c r="I62" s="358"/>
      <c r="J62" s="308">
        <v>0</v>
      </c>
      <c r="K62" s="308">
        <f t="shared" si="15"/>
        <v>2635013</v>
      </c>
      <c r="L62" s="308">
        <v>15</v>
      </c>
      <c r="M62" s="308">
        <f t="shared" si="24"/>
        <v>9</v>
      </c>
      <c r="N62" s="308">
        <f t="shared" si="16"/>
        <v>6</v>
      </c>
      <c r="O62" s="308">
        <v>1111487.5877298377</v>
      </c>
      <c r="P62" s="308">
        <f t="shared" si="0"/>
        <v>131751</v>
      </c>
      <c r="Q62" s="308">
        <f t="shared" si="23"/>
        <v>979736.58772983775</v>
      </c>
      <c r="R62" s="309">
        <f t="shared" si="17"/>
        <v>6.1969117908832434</v>
      </c>
      <c r="S62" s="310">
        <v>1523525.4122701623</v>
      </c>
      <c r="T62" s="308">
        <f t="shared" si="22"/>
        <v>365</v>
      </c>
      <c r="U62" s="308">
        <f t="shared" si="18"/>
        <v>163289.43128830628</v>
      </c>
      <c r="V62" s="308"/>
      <c r="W62" s="308">
        <f t="shared" si="19"/>
        <v>1686814.8435584686</v>
      </c>
      <c r="X62" s="308"/>
      <c r="Y62" s="308">
        <f t="shared" si="20"/>
        <v>1686814.8435584686</v>
      </c>
      <c r="Z62" s="308">
        <f t="shared" si="21"/>
        <v>948198.15644153138</v>
      </c>
      <c r="AA62" s="308">
        <v>1111487.5877298377</v>
      </c>
      <c r="AB62" s="315">
        <f t="shared" si="14"/>
        <v>816447.15644153138</v>
      </c>
    </row>
    <row r="63" spans="1:28" s="304" customFormat="1" ht="15" customHeight="1" x14ac:dyDescent="0.3">
      <c r="A63" s="311"/>
      <c r="B63" s="322" t="s">
        <v>277</v>
      </c>
      <c r="C63" s="317" t="s">
        <v>428</v>
      </c>
      <c r="D63" s="306">
        <v>73552</v>
      </c>
      <c r="E63" s="314">
        <v>40952</v>
      </c>
      <c r="F63" s="308">
        <v>0</v>
      </c>
      <c r="G63" s="308"/>
      <c r="H63" s="308"/>
      <c r="I63" s="358"/>
      <c r="J63" s="308">
        <v>0</v>
      </c>
      <c r="K63" s="308">
        <f t="shared" si="15"/>
        <v>73552</v>
      </c>
      <c r="L63" s="308">
        <v>15</v>
      </c>
      <c r="M63" s="308">
        <f t="shared" si="24"/>
        <v>9</v>
      </c>
      <c r="N63" s="308">
        <f t="shared" si="16"/>
        <v>6</v>
      </c>
      <c r="O63" s="308">
        <v>31025.665386588138</v>
      </c>
      <c r="P63" s="308">
        <f t="shared" si="0"/>
        <v>3678</v>
      </c>
      <c r="Q63" s="308">
        <f t="shared" si="23"/>
        <v>27347.665386588138</v>
      </c>
      <c r="R63" s="309">
        <f t="shared" si="17"/>
        <v>6.1969004664700114</v>
      </c>
      <c r="S63" s="310">
        <v>42526.334613411862</v>
      </c>
      <c r="T63" s="308">
        <f t="shared" si="22"/>
        <v>365</v>
      </c>
      <c r="U63" s="308">
        <f t="shared" si="18"/>
        <v>4557.9442310980221</v>
      </c>
      <c r="V63" s="308"/>
      <c r="W63" s="308">
        <f t="shared" si="19"/>
        <v>47084.278844509885</v>
      </c>
      <c r="X63" s="308"/>
      <c r="Y63" s="308">
        <f t="shared" si="20"/>
        <v>47084.278844509885</v>
      </c>
      <c r="Z63" s="308">
        <f t="shared" si="21"/>
        <v>26467.721155490115</v>
      </c>
      <c r="AA63" s="308">
        <v>31025.665386588138</v>
      </c>
      <c r="AB63" s="315">
        <f t="shared" si="14"/>
        <v>22789.721155490115</v>
      </c>
    </row>
    <row r="64" spans="1:28" s="304" customFormat="1" ht="15" customHeight="1" x14ac:dyDescent="0.3">
      <c r="A64" s="311"/>
      <c r="B64" s="127" t="s">
        <v>429</v>
      </c>
      <c r="C64" s="317" t="s">
        <v>406</v>
      </c>
      <c r="D64" s="306">
        <v>482122</v>
      </c>
      <c r="E64" s="314">
        <v>40952</v>
      </c>
      <c r="F64" s="308">
        <v>0</v>
      </c>
      <c r="G64" s="308"/>
      <c r="H64" s="308"/>
      <c r="I64" s="358"/>
      <c r="J64" s="308">
        <v>0</v>
      </c>
      <c r="K64" s="308">
        <f t="shared" si="15"/>
        <v>482122</v>
      </c>
      <c r="L64" s="308">
        <v>15</v>
      </c>
      <c r="M64" s="308">
        <f t="shared" si="24"/>
        <v>9</v>
      </c>
      <c r="N64" s="308">
        <f t="shared" ref="N64:N110" si="25">L64-M64</f>
        <v>6</v>
      </c>
      <c r="O64" s="308">
        <v>203365.71269887552</v>
      </c>
      <c r="P64" s="308">
        <f t="shared" si="0"/>
        <v>24106</v>
      </c>
      <c r="Q64" s="308">
        <f t="shared" ref="Q64:Q89" si="26">O64-P64</f>
        <v>179259.71269887552</v>
      </c>
      <c r="R64" s="309">
        <f t="shared" ref="R64:R89" si="27">Q64/D64/N64*100</f>
        <v>6.1969001172205207</v>
      </c>
      <c r="S64" s="310">
        <v>278756.28730112448</v>
      </c>
      <c r="T64" s="308">
        <f t="shared" ref="T64:T88" si="28">$T$5-$U$5</f>
        <v>365</v>
      </c>
      <c r="U64" s="308">
        <f t="shared" si="18"/>
        <v>29876.618783145917</v>
      </c>
      <c r="V64" s="308"/>
      <c r="W64" s="308">
        <f t="shared" ref="W64:W110" si="29">S64+U64+V64</f>
        <v>308632.90608427039</v>
      </c>
      <c r="X64" s="308"/>
      <c r="Y64" s="308">
        <f t="shared" ref="Y64:Y110" si="30">W64-X64</f>
        <v>308632.90608427039</v>
      </c>
      <c r="Z64" s="308">
        <f t="shared" ref="Z64:Z111" si="31">K64-Y64</f>
        <v>173489.09391572961</v>
      </c>
      <c r="AA64" s="308">
        <v>203365.71269887552</v>
      </c>
      <c r="AB64" s="315">
        <f t="shared" ref="AB64:AB89" si="32">+Z64-P64</f>
        <v>149383.09391572961</v>
      </c>
    </row>
    <row r="65" spans="1:28" s="304" customFormat="1" ht="15" customHeight="1" x14ac:dyDescent="0.3">
      <c r="A65" s="311"/>
      <c r="B65" s="127" t="s">
        <v>278</v>
      </c>
      <c r="C65" s="317" t="s">
        <v>430</v>
      </c>
      <c r="D65" s="306">
        <v>15714</v>
      </c>
      <c r="E65" s="314">
        <v>40952</v>
      </c>
      <c r="F65" s="308">
        <v>0</v>
      </c>
      <c r="G65" s="308"/>
      <c r="H65" s="308"/>
      <c r="I65" s="358"/>
      <c r="J65" s="308">
        <v>0</v>
      </c>
      <c r="K65" s="308">
        <f t="shared" si="15"/>
        <v>15714</v>
      </c>
      <c r="L65" s="308">
        <v>15</v>
      </c>
      <c r="M65" s="308">
        <f t="shared" si="24"/>
        <v>9</v>
      </c>
      <c r="N65" s="308">
        <f t="shared" si="25"/>
        <v>6</v>
      </c>
      <c r="O65" s="308">
        <v>6628.8425903739117</v>
      </c>
      <c r="P65" s="308">
        <f t="shared" si="0"/>
        <v>786</v>
      </c>
      <c r="Q65" s="308">
        <f t="shared" si="26"/>
        <v>5842.8425903739117</v>
      </c>
      <c r="R65" s="309">
        <f t="shared" si="27"/>
        <v>6.1970669364620843</v>
      </c>
      <c r="S65" s="310">
        <v>9085.1574096260883</v>
      </c>
      <c r="T65" s="308">
        <f t="shared" si="28"/>
        <v>365</v>
      </c>
      <c r="U65" s="308">
        <f t="shared" si="18"/>
        <v>973.80709839565191</v>
      </c>
      <c r="V65" s="308"/>
      <c r="W65" s="308">
        <f t="shared" si="29"/>
        <v>10058.96450802174</v>
      </c>
      <c r="X65" s="308"/>
      <c r="Y65" s="308">
        <f t="shared" si="30"/>
        <v>10058.96450802174</v>
      </c>
      <c r="Z65" s="308">
        <f t="shared" si="31"/>
        <v>5655.0354919782603</v>
      </c>
      <c r="AA65" s="308">
        <v>6628.8425903739117</v>
      </c>
      <c r="AB65" s="315">
        <f t="shared" si="32"/>
        <v>4869.0354919782603</v>
      </c>
    </row>
    <row r="66" spans="1:28" s="304" customFormat="1" ht="15" customHeight="1" x14ac:dyDescent="0.3">
      <c r="A66" s="311"/>
      <c r="B66" s="127" t="s">
        <v>431</v>
      </c>
      <c r="C66" s="317" t="s">
        <v>404</v>
      </c>
      <c r="D66" s="306">
        <v>149993</v>
      </c>
      <c r="E66" s="314">
        <v>40952</v>
      </c>
      <c r="F66" s="308">
        <v>0</v>
      </c>
      <c r="G66" s="308"/>
      <c r="H66" s="308"/>
      <c r="I66" s="358"/>
      <c r="J66" s="308">
        <v>0</v>
      </c>
      <c r="K66" s="308">
        <f t="shared" ref="K66:K113" si="33">D66+F66-J66</f>
        <v>149993</v>
      </c>
      <c r="L66" s="308">
        <v>15</v>
      </c>
      <c r="M66" s="308">
        <f t="shared" si="24"/>
        <v>9</v>
      </c>
      <c r="N66" s="308">
        <f t="shared" si="25"/>
        <v>6</v>
      </c>
      <c r="O66" s="308">
        <v>63269.037382103736</v>
      </c>
      <c r="P66" s="308">
        <f t="shared" si="0"/>
        <v>7500</v>
      </c>
      <c r="Q66" s="308">
        <f t="shared" si="26"/>
        <v>55769.037382103736</v>
      </c>
      <c r="R66" s="309">
        <f t="shared" si="27"/>
        <v>6.1968488954044227</v>
      </c>
      <c r="S66" s="310">
        <v>86723.962617896264</v>
      </c>
      <c r="T66" s="308">
        <f t="shared" si="28"/>
        <v>365</v>
      </c>
      <c r="U66" s="308">
        <f t="shared" si="18"/>
        <v>9294.8395636839559</v>
      </c>
      <c r="V66" s="308"/>
      <c r="W66" s="308">
        <f t="shared" si="29"/>
        <v>96018.80218158022</v>
      </c>
      <c r="X66" s="308"/>
      <c r="Y66" s="308">
        <f t="shared" si="30"/>
        <v>96018.80218158022</v>
      </c>
      <c r="Z66" s="308">
        <f t="shared" si="31"/>
        <v>53974.19781841978</v>
      </c>
      <c r="AA66" s="308">
        <v>63269.037382103736</v>
      </c>
      <c r="AB66" s="315">
        <f t="shared" si="32"/>
        <v>46474.19781841978</v>
      </c>
    </row>
    <row r="67" spans="1:28" s="304" customFormat="1" ht="15" customHeight="1" x14ac:dyDescent="0.3">
      <c r="A67" s="311"/>
      <c r="B67" s="127" t="s">
        <v>432</v>
      </c>
      <c r="C67" s="317" t="s">
        <v>404</v>
      </c>
      <c r="D67" s="306">
        <v>49998</v>
      </c>
      <c r="E67" s="314">
        <v>40952</v>
      </c>
      <c r="F67" s="308">
        <v>0</v>
      </c>
      <c r="G67" s="308"/>
      <c r="H67" s="308"/>
      <c r="I67" s="358"/>
      <c r="J67" s="308">
        <v>0</v>
      </c>
      <c r="K67" s="308">
        <f t="shared" si="33"/>
        <v>49998</v>
      </c>
      <c r="L67" s="308">
        <v>15</v>
      </c>
      <c r="M67" s="308">
        <f t="shared" si="24"/>
        <v>9</v>
      </c>
      <c r="N67" s="308">
        <f t="shared" si="25"/>
        <v>6</v>
      </c>
      <c r="O67" s="308">
        <v>21089.679127367912</v>
      </c>
      <c r="P67" s="308">
        <f t="shared" si="0"/>
        <v>2500</v>
      </c>
      <c r="Q67" s="308">
        <f t="shared" si="26"/>
        <v>18589.679127367912</v>
      </c>
      <c r="R67" s="309">
        <f t="shared" si="27"/>
        <v>6.1968075814258938</v>
      </c>
      <c r="S67" s="310">
        <v>28908.320872632088</v>
      </c>
      <c r="T67" s="308">
        <f t="shared" si="28"/>
        <v>365</v>
      </c>
      <c r="U67" s="308">
        <f t="shared" si="18"/>
        <v>3098.2798545613182</v>
      </c>
      <c r="V67" s="308"/>
      <c r="W67" s="308">
        <f t="shared" si="29"/>
        <v>32006.600727193407</v>
      </c>
      <c r="X67" s="308"/>
      <c r="Y67" s="308">
        <f t="shared" si="30"/>
        <v>32006.600727193407</v>
      </c>
      <c r="Z67" s="308">
        <f t="shared" si="31"/>
        <v>17991.399272806593</v>
      </c>
      <c r="AA67" s="308">
        <v>21089.679127367912</v>
      </c>
      <c r="AB67" s="315">
        <f t="shared" si="32"/>
        <v>15491.399272806593</v>
      </c>
    </row>
    <row r="68" spans="1:28" s="304" customFormat="1" ht="15" customHeight="1" x14ac:dyDescent="0.3">
      <c r="A68" s="311"/>
      <c r="B68" s="127" t="s">
        <v>279</v>
      </c>
      <c r="C68" s="317" t="s">
        <v>419</v>
      </c>
      <c r="D68" s="306">
        <v>278559</v>
      </c>
      <c r="E68" s="314">
        <v>40952</v>
      </c>
      <c r="F68" s="308">
        <v>0</v>
      </c>
      <c r="G68" s="308"/>
      <c r="H68" s="308"/>
      <c r="I68" s="358"/>
      <c r="J68" s="308">
        <v>0</v>
      </c>
      <c r="K68" s="308">
        <f t="shared" si="33"/>
        <v>278559</v>
      </c>
      <c r="L68" s="308">
        <v>15</v>
      </c>
      <c r="M68" s="308">
        <f t="shared" si="24"/>
        <v>9</v>
      </c>
      <c r="N68" s="308">
        <f t="shared" si="25"/>
        <v>6</v>
      </c>
      <c r="O68" s="308">
        <v>117215.87872454061</v>
      </c>
      <c r="P68" s="308">
        <f t="shared" si="0"/>
        <v>13928</v>
      </c>
      <c r="Q68" s="308">
        <f t="shared" si="26"/>
        <v>103287.87872454061</v>
      </c>
      <c r="R68" s="309">
        <f t="shared" si="27"/>
        <v>6.1798923941032609</v>
      </c>
      <c r="S68" s="310">
        <v>161343.12127545939</v>
      </c>
      <c r="T68" s="308">
        <f t="shared" si="28"/>
        <v>365</v>
      </c>
      <c r="U68" s="308">
        <f t="shared" si="18"/>
        <v>17214.646454090103</v>
      </c>
      <c r="V68" s="308"/>
      <c r="W68" s="308">
        <f t="shared" si="29"/>
        <v>178557.76772954949</v>
      </c>
      <c r="X68" s="308"/>
      <c r="Y68" s="308">
        <f t="shared" si="30"/>
        <v>178557.76772954949</v>
      </c>
      <c r="Z68" s="308">
        <f t="shared" si="31"/>
        <v>100001.23227045051</v>
      </c>
      <c r="AA68" s="308">
        <v>117215.87872454061</v>
      </c>
      <c r="AB68" s="315">
        <f t="shared" si="32"/>
        <v>86073.232270450506</v>
      </c>
    </row>
    <row r="69" spans="1:28" s="304" customFormat="1" ht="15" customHeight="1" x14ac:dyDescent="0.3">
      <c r="A69" s="311"/>
      <c r="B69" s="127" t="s">
        <v>280</v>
      </c>
      <c r="C69" s="313" t="s">
        <v>404</v>
      </c>
      <c r="D69" s="306">
        <v>11428</v>
      </c>
      <c r="E69" s="314">
        <v>40952</v>
      </c>
      <c r="F69" s="308">
        <v>0</v>
      </c>
      <c r="G69" s="308"/>
      <c r="H69" s="308"/>
      <c r="I69" s="358"/>
      <c r="J69" s="308">
        <v>0</v>
      </c>
      <c r="K69" s="308">
        <f t="shared" si="33"/>
        <v>11428</v>
      </c>
      <c r="L69" s="308">
        <v>15</v>
      </c>
      <c r="M69" s="308">
        <f t="shared" si="24"/>
        <v>9</v>
      </c>
      <c r="N69" s="308">
        <f t="shared" si="25"/>
        <v>6</v>
      </c>
      <c r="O69" s="308">
        <v>4820.2555185703759</v>
      </c>
      <c r="P69" s="308">
        <f t="shared" si="0"/>
        <v>571</v>
      </c>
      <c r="Q69" s="308">
        <f t="shared" si="26"/>
        <v>4249.2555185703759</v>
      </c>
      <c r="R69" s="309">
        <f t="shared" si="27"/>
        <v>6.1971408216228792</v>
      </c>
      <c r="S69" s="310">
        <v>6607.7444814296241</v>
      </c>
      <c r="T69" s="308">
        <f t="shared" si="28"/>
        <v>365</v>
      </c>
      <c r="U69" s="308">
        <f t="shared" si="18"/>
        <v>708.20925309506265</v>
      </c>
      <c r="V69" s="308"/>
      <c r="W69" s="308">
        <f t="shared" si="29"/>
        <v>7315.9537345246863</v>
      </c>
      <c r="X69" s="308"/>
      <c r="Y69" s="308">
        <f t="shared" si="30"/>
        <v>7315.9537345246863</v>
      </c>
      <c r="Z69" s="308">
        <f t="shared" si="31"/>
        <v>4112.0462654753137</v>
      </c>
      <c r="AA69" s="308">
        <v>4820.2555185703759</v>
      </c>
      <c r="AB69" s="315">
        <f t="shared" si="32"/>
        <v>3541.0462654753137</v>
      </c>
    </row>
    <row r="70" spans="1:28" s="304" customFormat="1" ht="15" customHeight="1" x14ac:dyDescent="0.3">
      <c r="A70" s="311"/>
      <c r="B70" s="127" t="s">
        <v>433</v>
      </c>
      <c r="C70" s="317" t="s">
        <v>406</v>
      </c>
      <c r="D70" s="306">
        <v>114281</v>
      </c>
      <c r="E70" s="314">
        <v>40952</v>
      </c>
      <c r="F70" s="308">
        <v>0</v>
      </c>
      <c r="G70" s="308"/>
      <c r="H70" s="308"/>
      <c r="I70" s="358"/>
      <c r="J70" s="308">
        <v>0</v>
      </c>
      <c r="K70" s="308">
        <f t="shared" si="33"/>
        <v>114281</v>
      </c>
      <c r="L70" s="308">
        <v>15</v>
      </c>
      <c r="M70" s="308">
        <f t="shared" si="24"/>
        <v>9</v>
      </c>
      <c r="N70" s="308">
        <f t="shared" si="25"/>
        <v>6</v>
      </c>
      <c r="O70" s="308">
        <v>48205.160157628066</v>
      </c>
      <c r="P70" s="308">
        <f t="shared" si="0"/>
        <v>5714</v>
      </c>
      <c r="Q70" s="308">
        <f t="shared" si="26"/>
        <v>42491.160157628066</v>
      </c>
      <c r="R70" s="309">
        <f t="shared" si="27"/>
        <v>6.1968831444171331</v>
      </c>
      <c r="S70" s="310">
        <v>66075.839842371934</v>
      </c>
      <c r="T70" s="308">
        <f t="shared" si="28"/>
        <v>365</v>
      </c>
      <c r="U70" s="308">
        <f t="shared" si="18"/>
        <v>7081.8600262713444</v>
      </c>
      <c r="V70" s="308"/>
      <c r="W70" s="308">
        <f t="shared" si="29"/>
        <v>73157.699868643278</v>
      </c>
      <c r="X70" s="308"/>
      <c r="Y70" s="308">
        <f t="shared" si="30"/>
        <v>73157.699868643278</v>
      </c>
      <c r="Z70" s="308">
        <f t="shared" si="31"/>
        <v>41123.300131356722</v>
      </c>
      <c r="AA70" s="308">
        <v>48205.160157628066</v>
      </c>
      <c r="AB70" s="315">
        <f t="shared" si="32"/>
        <v>35409.300131356722</v>
      </c>
    </row>
    <row r="71" spans="1:28" s="304" customFormat="1" ht="15" customHeight="1" x14ac:dyDescent="0.3">
      <c r="A71" s="311"/>
      <c r="B71" s="127" t="s">
        <v>281</v>
      </c>
      <c r="C71" s="317" t="s">
        <v>399</v>
      </c>
      <c r="D71" s="306">
        <v>85711</v>
      </c>
      <c r="E71" s="314">
        <v>40952</v>
      </c>
      <c r="F71" s="308">
        <v>0</v>
      </c>
      <c r="G71" s="308"/>
      <c r="H71" s="308"/>
      <c r="I71" s="358"/>
      <c r="J71" s="308">
        <v>0</v>
      </c>
      <c r="K71" s="308">
        <f t="shared" si="33"/>
        <v>85711</v>
      </c>
      <c r="L71" s="308">
        <v>15</v>
      </c>
      <c r="M71" s="308">
        <f t="shared" si="24"/>
        <v>9</v>
      </c>
      <c r="N71" s="308">
        <f t="shared" si="25"/>
        <v>6</v>
      </c>
      <c r="O71" s="308">
        <v>36154.021361202125</v>
      </c>
      <c r="P71" s="308">
        <f t="shared" si="0"/>
        <v>4286</v>
      </c>
      <c r="Q71" s="308">
        <f t="shared" si="26"/>
        <v>31868.021361202125</v>
      </c>
      <c r="R71" s="309">
        <f t="shared" si="27"/>
        <v>6.1967972530173343</v>
      </c>
      <c r="S71" s="310">
        <v>49556.978638797875</v>
      </c>
      <c r="T71" s="308">
        <f t="shared" si="28"/>
        <v>365</v>
      </c>
      <c r="U71" s="308">
        <f t="shared" si="18"/>
        <v>5311.3368935336866</v>
      </c>
      <c r="V71" s="308"/>
      <c r="W71" s="308">
        <f t="shared" si="29"/>
        <v>54868.315532331559</v>
      </c>
      <c r="X71" s="308"/>
      <c r="Y71" s="308">
        <f t="shared" si="30"/>
        <v>54868.315532331559</v>
      </c>
      <c r="Z71" s="308">
        <f t="shared" si="31"/>
        <v>30842.684467668441</v>
      </c>
      <c r="AA71" s="308">
        <v>36154.021361202125</v>
      </c>
      <c r="AB71" s="315">
        <f t="shared" si="32"/>
        <v>26556.684467668441</v>
      </c>
    </row>
    <row r="72" spans="1:28" s="304" customFormat="1" ht="15" customHeight="1" x14ac:dyDescent="0.3">
      <c r="A72" s="311"/>
      <c r="B72" s="127" t="s">
        <v>282</v>
      </c>
      <c r="C72" s="317" t="s">
        <v>434</v>
      </c>
      <c r="D72" s="306">
        <v>21428</v>
      </c>
      <c r="E72" s="314">
        <v>40952</v>
      </c>
      <c r="F72" s="308">
        <v>0</v>
      </c>
      <c r="G72" s="308"/>
      <c r="H72" s="308"/>
      <c r="I72" s="358"/>
      <c r="J72" s="308">
        <v>0</v>
      </c>
      <c r="K72" s="308">
        <f t="shared" si="33"/>
        <v>21428</v>
      </c>
      <c r="L72" s="308">
        <v>15</v>
      </c>
      <c r="M72" s="308">
        <f t="shared" si="24"/>
        <v>9</v>
      </c>
      <c r="N72" s="308">
        <f t="shared" si="25"/>
        <v>6</v>
      </c>
      <c r="O72" s="308">
        <v>9038.4703496590973</v>
      </c>
      <c r="P72" s="308">
        <f t="shared" si="0"/>
        <v>1071</v>
      </c>
      <c r="Q72" s="308">
        <f t="shared" si="26"/>
        <v>7967.4703496590973</v>
      </c>
      <c r="R72" s="309">
        <f t="shared" si="27"/>
        <v>6.1970866387118857</v>
      </c>
      <c r="S72" s="310">
        <v>12389.529650340903</v>
      </c>
      <c r="T72" s="308">
        <f t="shared" si="28"/>
        <v>365</v>
      </c>
      <c r="U72" s="308">
        <f t="shared" si="18"/>
        <v>1327.9117249431829</v>
      </c>
      <c r="V72" s="308"/>
      <c r="W72" s="308">
        <f t="shared" si="29"/>
        <v>13717.441375284085</v>
      </c>
      <c r="X72" s="308"/>
      <c r="Y72" s="308">
        <f t="shared" si="30"/>
        <v>13717.441375284085</v>
      </c>
      <c r="Z72" s="308">
        <f t="shared" si="31"/>
        <v>7710.5586247159154</v>
      </c>
      <c r="AA72" s="308">
        <v>9038.4703496590973</v>
      </c>
      <c r="AB72" s="315">
        <f t="shared" si="32"/>
        <v>6639.5586247159154</v>
      </c>
    </row>
    <row r="73" spans="1:28" s="304" customFormat="1" ht="15" customHeight="1" x14ac:dyDescent="0.3">
      <c r="A73" s="311"/>
      <c r="B73" s="127" t="s">
        <v>473</v>
      </c>
      <c r="C73" s="317" t="s">
        <v>404</v>
      </c>
      <c r="D73" s="306">
        <v>7143</v>
      </c>
      <c r="E73" s="314">
        <v>40952</v>
      </c>
      <c r="F73" s="308">
        <v>0</v>
      </c>
      <c r="G73" s="308"/>
      <c r="H73" s="308"/>
      <c r="I73" s="358"/>
      <c r="J73" s="308">
        <v>0</v>
      </c>
      <c r="K73" s="308">
        <f t="shared" si="33"/>
        <v>7143</v>
      </c>
      <c r="L73" s="308">
        <v>15</v>
      </c>
      <c r="M73" s="308">
        <f t="shared" si="24"/>
        <v>9</v>
      </c>
      <c r="N73" s="308">
        <f t="shared" si="25"/>
        <v>6</v>
      </c>
      <c r="O73" s="308">
        <v>3012.2034374082787</v>
      </c>
      <c r="P73" s="308">
        <f t="shared" si="0"/>
        <v>357</v>
      </c>
      <c r="Q73" s="308">
        <f t="shared" si="26"/>
        <v>2655.2034374082787</v>
      </c>
      <c r="R73" s="309">
        <f t="shared" si="27"/>
        <v>6.1953507802703784</v>
      </c>
      <c r="S73" s="310">
        <v>4130.7965625917213</v>
      </c>
      <c r="T73" s="308">
        <f t="shared" si="28"/>
        <v>365</v>
      </c>
      <c r="U73" s="308">
        <f t="shared" si="18"/>
        <v>442.53390623471313</v>
      </c>
      <c r="V73" s="308"/>
      <c r="W73" s="308">
        <f t="shared" si="29"/>
        <v>4573.3304688264343</v>
      </c>
      <c r="X73" s="308"/>
      <c r="Y73" s="308">
        <f t="shared" si="30"/>
        <v>4573.3304688264343</v>
      </c>
      <c r="Z73" s="308">
        <f t="shared" si="31"/>
        <v>2569.6695311735657</v>
      </c>
      <c r="AA73" s="308">
        <v>3012.2034374082787</v>
      </c>
      <c r="AB73" s="315">
        <f t="shared" si="32"/>
        <v>2212.6695311735657</v>
      </c>
    </row>
    <row r="74" spans="1:28" s="304" customFormat="1" ht="15" customHeight="1" x14ac:dyDescent="0.3">
      <c r="A74" s="311"/>
      <c r="B74" s="127" t="s">
        <v>469</v>
      </c>
      <c r="C74" s="317" t="s">
        <v>468</v>
      </c>
      <c r="D74" s="306">
        <v>99996</v>
      </c>
      <c r="E74" s="314">
        <v>40952</v>
      </c>
      <c r="F74" s="308">
        <v>0</v>
      </c>
      <c r="G74" s="308"/>
      <c r="H74" s="308"/>
      <c r="I74" s="358"/>
      <c r="J74" s="308">
        <v>0</v>
      </c>
      <c r="K74" s="308">
        <f t="shared" si="33"/>
        <v>99996</v>
      </c>
      <c r="L74" s="308">
        <v>15</v>
      </c>
      <c r="M74" s="308">
        <f t="shared" si="24"/>
        <v>9</v>
      </c>
      <c r="N74" s="308">
        <f t="shared" si="25"/>
        <v>6</v>
      </c>
      <c r="O74" s="308">
        <v>42179.823264094382</v>
      </c>
      <c r="P74" s="308">
        <f t="shared" si="0"/>
        <v>5000</v>
      </c>
      <c r="Q74" s="308">
        <f t="shared" si="26"/>
        <v>37179.823264094382</v>
      </c>
      <c r="R74" s="309">
        <f t="shared" si="27"/>
        <v>6.1968850860858407</v>
      </c>
      <c r="S74" s="310">
        <v>57816.176735905618</v>
      </c>
      <c r="T74" s="308">
        <f t="shared" si="28"/>
        <v>365</v>
      </c>
      <c r="U74" s="308">
        <f t="shared" si="18"/>
        <v>6196.6372106823974</v>
      </c>
      <c r="V74" s="308"/>
      <c r="W74" s="308">
        <f t="shared" si="29"/>
        <v>64012.813946588016</v>
      </c>
      <c r="X74" s="308"/>
      <c r="Y74" s="308">
        <f t="shared" si="30"/>
        <v>64012.813946588016</v>
      </c>
      <c r="Z74" s="308">
        <f t="shared" si="31"/>
        <v>35983.186053411984</v>
      </c>
      <c r="AA74" s="308">
        <v>42179.823264094382</v>
      </c>
      <c r="AB74" s="315">
        <f t="shared" si="32"/>
        <v>30983.186053411984</v>
      </c>
    </row>
    <row r="75" spans="1:28" s="304" customFormat="1" ht="15" customHeight="1" x14ac:dyDescent="0.3">
      <c r="A75" s="311"/>
      <c r="B75" s="127" t="s">
        <v>284</v>
      </c>
      <c r="C75" s="317" t="s">
        <v>435</v>
      </c>
      <c r="D75" s="306">
        <v>157136</v>
      </c>
      <c r="E75" s="314">
        <v>40952</v>
      </c>
      <c r="F75" s="308">
        <v>0</v>
      </c>
      <c r="G75" s="308"/>
      <c r="H75" s="308"/>
      <c r="I75" s="358"/>
      <c r="J75" s="308">
        <v>0</v>
      </c>
      <c r="K75" s="308">
        <f t="shared" si="33"/>
        <v>157136</v>
      </c>
      <c r="L75" s="308">
        <v>15</v>
      </c>
      <c r="M75" s="308">
        <f t="shared" si="24"/>
        <v>9</v>
      </c>
      <c r="N75" s="308">
        <f t="shared" si="25"/>
        <v>6</v>
      </c>
      <c r="O75" s="308">
        <v>66283.100856946272</v>
      </c>
      <c r="P75" s="308">
        <f t="shared" ref="P75:P138" si="34">ROUND(K75*5%,0)</f>
        <v>7857</v>
      </c>
      <c r="Q75" s="308">
        <f t="shared" si="26"/>
        <v>58426.100856946272</v>
      </c>
      <c r="R75" s="309">
        <f t="shared" si="27"/>
        <v>6.1969780802347723</v>
      </c>
      <c r="S75" s="310">
        <v>90852.899143053728</v>
      </c>
      <c r="T75" s="308">
        <f t="shared" si="28"/>
        <v>365</v>
      </c>
      <c r="U75" s="308">
        <f t="shared" si="18"/>
        <v>9737.6834761577102</v>
      </c>
      <c r="V75" s="308"/>
      <c r="W75" s="308">
        <f t="shared" si="29"/>
        <v>100590.58261921143</v>
      </c>
      <c r="X75" s="308"/>
      <c r="Y75" s="308">
        <f t="shared" si="30"/>
        <v>100590.58261921143</v>
      </c>
      <c r="Z75" s="308">
        <f t="shared" si="31"/>
        <v>56545.417380788567</v>
      </c>
      <c r="AA75" s="308">
        <v>66283.100856946272</v>
      </c>
      <c r="AB75" s="315">
        <f t="shared" si="32"/>
        <v>48688.417380788567</v>
      </c>
    </row>
    <row r="76" spans="1:28" s="304" customFormat="1" ht="15" customHeight="1" x14ac:dyDescent="0.3">
      <c r="A76" s="311"/>
      <c r="B76" s="127" t="s">
        <v>285</v>
      </c>
      <c r="C76" s="317" t="s">
        <v>436</v>
      </c>
      <c r="D76" s="306">
        <v>57140</v>
      </c>
      <c r="E76" s="314">
        <v>40952</v>
      </c>
      <c r="F76" s="308">
        <v>0</v>
      </c>
      <c r="G76" s="308"/>
      <c r="H76" s="308"/>
      <c r="I76" s="358"/>
      <c r="J76" s="308">
        <v>0</v>
      </c>
      <c r="K76" s="308">
        <f t="shared" si="33"/>
        <v>57140</v>
      </c>
      <c r="L76" s="308">
        <v>15</v>
      </c>
      <c r="M76" s="308">
        <f t="shared" si="24"/>
        <v>9</v>
      </c>
      <c r="N76" s="308">
        <f t="shared" si="25"/>
        <v>6</v>
      </c>
      <c r="O76" s="308">
        <v>24102.34757413475</v>
      </c>
      <c r="P76" s="308">
        <f t="shared" si="34"/>
        <v>2857</v>
      </c>
      <c r="Q76" s="308">
        <f t="shared" si="26"/>
        <v>21245.34757413475</v>
      </c>
      <c r="R76" s="309">
        <f t="shared" si="27"/>
        <v>6.1968695526002655</v>
      </c>
      <c r="S76" s="310">
        <v>33037.65242586525</v>
      </c>
      <c r="T76" s="308">
        <f t="shared" si="28"/>
        <v>365</v>
      </c>
      <c r="U76" s="308">
        <f t="shared" si="18"/>
        <v>3540.8912623557917</v>
      </c>
      <c r="V76" s="308"/>
      <c r="W76" s="308">
        <f t="shared" si="29"/>
        <v>36578.543688221042</v>
      </c>
      <c r="X76" s="308"/>
      <c r="Y76" s="308">
        <f t="shared" si="30"/>
        <v>36578.543688221042</v>
      </c>
      <c r="Z76" s="308">
        <f t="shared" si="31"/>
        <v>20561.456311778958</v>
      </c>
      <c r="AA76" s="308">
        <v>24102.34757413475</v>
      </c>
      <c r="AB76" s="315">
        <f t="shared" si="32"/>
        <v>17704.456311778958</v>
      </c>
    </row>
    <row r="77" spans="1:28" s="304" customFormat="1" ht="15" customHeight="1" x14ac:dyDescent="0.3">
      <c r="A77" s="311"/>
      <c r="B77" s="127" t="s">
        <v>286</v>
      </c>
      <c r="C77" s="317" t="s">
        <v>417</v>
      </c>
      <c r="D77" s="306">
        <v>121423</v>
      </c>
      <c r="E77" s="314">
        <v>40952</v>
      </c>
      <c r="F77" s="308">
        <v>0</v>
      </c>
      <c r="G77" s="308"/>
      <c r="H77" s="308"/>
      <c r="I77" s="358"/>
      <c r="J77" s="308">
        <v>0</v>
      </c>
      <c r="K77" s="308">
        <f t="shared" si="33"/>
        <v>121423</v>
      </c>
      <c r="L77" s="308">
        <v>40</v>
      </c>
      <c r="M77" s="308">
        <f t="shared" si="24"/>
        <v>9</v>
      </c>
      <c r="N77" s="308">
        <f t="shared" si="25"/>
        <v>31</v>
      </c>
      <c r="O77" s="308">
        <v>85307.811201936507</v>
      </c>
      <c r="P77" s="308">
        <f t="shared" si="34"/>
        <v>6071</v>
      </c>
      <c r="Q77" s="308">
        <f t="shared" si="26"/>
        <v>79236.811201936507</v>
      </c>
      <c r="R77" s="309">
        <f t="shared" si="27"/>
        <v>2.105059311501448</v>
      </c>
      <c r="S77" s="310">
        <v>36115.1887980635</v>
      </c>
      <c r="T77" s="308">
        <f t="shared" si="28"/>
        <v>365</v>
      </c>
      <c r="U77" s="308">
        <f t="shared" si="18"/>
        <v>2556.026167804403</v>
      </c>
      <c r="V77" s="308"/>
      <c r="W77" s="308">
        <f t="shared" si="29"/>
        <v>38671.214965867905</v>
      </c>
      <c r="X77" s="308"/>
      <c r="Y77" s="308">
        <f t="shared" si="30"/>
        <v>38671.214965867905</v>
      </c>
      <c r="Z77" s="308">
        <f t="shared" si="31"/>
        <v>82751.785034132103</v>
      </c>
      <c r="AA77" s="308">
        <v>85307.811201936507</v>
      </c>
      <c r="AB77" s="315">
        <f t="shared" si="32"/>
        <v>76680.785034132103</v>
      </c>
    </row>
    <row r="78" spans="1:28" s="304" customFormat="1" ht="15" customHeight="1" x14ac:dyDescent="0.3">
      <c r="A78" s="311"/>
      <c r="B78" s="127" t="s">
        <v>287</v>
      </c>
      <c r="C78" s="317"/>
      <c r="D78" s="306">
        <v>35713</v>
      </c>
      <c r="E78" s="314">
        <v>40952</v>
      </c>
      <c r="F78" s="308">
        <v>0</v>
      </c>
      <c r="G78" s="308"/>
      <c r="H78" s="308"/>
      <c r="I78" s="358"/>
      <c r="J78" s="308">
        <v>0</v>
      </c>
      <c r="K78" s="308">
        <f t="shared" si="33"/>
        <v>35713</v>
      </c>
      <c r="L78" s="308">
        <v>15</v>
      </c>
      <c r="M78" s="308">
        <f t="shared" si="24"/>
        <v>9</v>
      </c>
      <c r="N78" s="308">
        <f t="shared" si="25"/>
        <v>6</v>
      </c>
      <c r="O78" s="308">
        <v>15064.342233834224</v>
      </c>
      <c r="P78" s="308">
        <f t="shared" si="34"/>
        <v>1786</v>
      </c>
      <c r="Q78" s="308">
        <f t="shared" si="26"/>
        <v>13278.342233834224</v>
      </c>
      <c r="R78" s="309">
        <f t="shared" si="27"/>
        <v>6.1967827933031971</v>
      </c>
      <c r="S78" s="310">
        <v>20648.657766165776</v>
      </c>
      <c r="T78" s="308">
        <f t="shared" si="28"/>
        <v>365</v>
      </c>
      <c r="U78" s="308">
        <f t="shared" si="18"/>
        <v>2213.0570389723707</v>
      </c>
      <c r="V78" s="308"/>
      <c r="W78" s="308">
        <f t="shared" si="29"/>
        <v>22861.714805138145</v>
      </c>
      <c r="X78" s="308"/>
      <c r="Y78" s="308">
        <f t="shared" si="30"/>
        <v>22861.714805138145</v>
      </c>
      <c r="Z78" s="308">
        <f t="shared" si="31"/>
        <v>12851.285194861855</v>
      </c>
      <c r="AA78" s="308">
        <v>15064.342233834224</v>
      </c>
      <c r="AB78" s="315">
        <f t="shared" si="32"/>
        <v>11065.285194861855</v>
      </c>
    </row>
    <row r="79" spans="1:28" s="304" customFormat="1" ht="15" customHeight="1" x14ac:dyDescent="0.3">
      <c r="A79" s="311"/>
      <c r="B79" s="127" t="s">
        <v>288</v>
      </c>
      <c r="C79" s="317"/>
      <c r="D79" s="306">
        <v>17856</v>
      </c>
      <c r="E79" s="314">
        <v>40952</v>
      </c>
      <c r="F79" s="308">
        <v>0</v>
      </c>
      <c r="G79" s="308"/>
      <c r="H79" s="308"/>
      <c r="I79" s="358"/>
      <c r="J79" s="308">
        <v>0</v>
      </c>
      <c r="K79" s="308">
        <f t="shared" si="33"/>
        <v>17856</v>
      </c>
      <c r="L79" s="308">
        <v>15</v>
      </c>
      <c r="M79" s="308">
        <f t="shared" si="24"/>
        <v>9</v>
      </c>
      <c r="N79" s="308">
        <f t="shared" si="25"/>
        <v>6</v>
      </c>
      <c r="O79" s="308">
        <v>7532.4036215963934</v>
      </c>
      <c r="P79" s="308">
        <f t="shared" si="34"/>
        <v>893</v>
      </c>
      <c r="Q79" s="308">
        <f t="shared" si="26"/>
        <v>6639.4036215963934</v>
      </c>
      <c r="R79" s="309">
        <f t="shared" si="27"/>
        <v>6.1971733325832528</v>
      </c>
      <c r="S79" s="310">
        <v>10323.596378403607</v>
      </c>
      <c r="T79" s="308">
        <f t="shared" si="28"/>
        <v>365</v>
      </c>
      <c r="U79" s="308">
        <f t="shared" si="18"/>
        <v>1106.5672702660656</v>
      </c>
      <c r="V79" s="308"/>
      <c r="W79" s="308">
        <f t="shared" si="29"/>
        <v>11430.163648669672</v>
      </c>
      <c r="X79" s="308"/>
      <c r="Y79" s="308">
        <f t="shared" si="30"/>
        <v>11430.163648669672</v>
      </c>
      <c r="Z79" s="308">
        <f t="shared" si="31"/>
        <v>6425.8363513303284</v>
      </c>
      <c r="AA79" s="308">
        <v>7532.4036215963934</v>
      </c>
      <c r="AB79" s="315">
        <f t="shared" si="32"/>
        <v>5532.8363513303284</v>
      </c>
    </row>
    <row r="80" spans="1:28" s="304" customFormat="1" ht="15" customHeight="1" x14ac:dyDescent="0.3">
      <c r="A80" s="311"/>
      <c r="B80" s="127" t="s">
        <v>289</v>
      </c>
      <c r="C80" s="317" t="s">
        <v>417</v>
      </c>
      <c r="D80" s="306">
        <v>5071</v>
      </c>
      <c r="E80" s="314">
        <v>40952</v>
      </c>
      <c r="F80" s="308">
        <v>0</v>
      </c>
      <c r="G80" s="308"/>
      <c r="H80" s="308"/>
      <c r="I80" s="358"/>
      <c r="J80" s="308">
        <v>0</v>
      </c>
      <c r="K80" s="308">
        <f t="shared" si="33"/>
        <v>5071</v>
      </c>
      <c r="L80" s="308">
        <v>15</v>
      </c>
      <c r="M80" s="308">
        <f t="shared" si="24"/>
        <v>9</v>
      </c>
      <c r="N80" s="308">
        <f t="shared" si="25"/>
        <v>6</v>
      </c>
      <c r="O80" s="308">
        <v>2139.1479396240215</v>
      </c>
      <c r="P80" s="308">
        <f t="shared" si="34"/>
        <v>254</v>
      </c>
      <c r="Q80" s="308">
        <f t="shared" si="26"/>
        <v>1885.1479396240215</v>
      </c>
      <c r="R80" s="309">
        <f t="shared" si="27"/>
        <v>6.1958454598830652</v>
      </c>
      <c r="S80" s="310">
        <v>2931.8520603759785</v>
      </c>
      <c r="T80" s="308">
        <f t="shared" si="28"/>
        <v>365</v>
      </c>
      <c r="U80" s="308">
        <f t="shared" si="18"/>
        <v>314.19132327067024</v>
      </c>
      <c r="V80" s="308"/>
      <c r="W80" s="308">
        <f t="shared" si="29"/>
        <v>3246.0433836466486</v>
      </c>
      <c r="X80" s="308"/>
      <c r="Y80" s="308">
        <f t="shared" si="30"/>
        <v>3246.0433836466486</v>
      </c>
      <c r="Z80" s="308">
        <f t="shared" si="31"/>
        <v>1824.9566163533514</v>
      </c>
      <c r="AA80" s="308">
        <v>2139.1479396240215</v>
      </c>
      <c r="AB80" s="315">
        <f t="shared" si="32"/>
        <v>1570.9566163533514</v>
      </c>
    </row>
    <row r="81" spans="1:16383" s="304" customFormat="1" ht="15" customHeight="1" x14ac:dyDescent="0.3">
      <c r="A81" s="311"/>
      <c r="B81" s="127" t="s">
        <v>290</v>
      </c>
      <c r="C81" s="317" t="s">
        <v>437</v>
      </c>
      <c r="D81" s="306">
        <v>10714</v>
      </c>
      <c r="E81" s="314">
        <v>40952</v>
      </c>
      <c r="F81" s="308">
        <v>0</v>
      </c>
      <c r="G81" s="308"/>
      <c r="H81" s="308"/>
      <c r="I81" s="358"/>
      <c r="J81" s="308">
        <v>0</v>
      </c>
      <c r="K81" s="308">
        <f t="shared" si="33"/>
        <v>10714</v>
      </c>
      <c r="L81" s="308">
        <v>15</v>
      </c>
      <c r="M81" s="308">
        <f t="shared" si="24"/>
        <v>9</v>
      </c>
      <c r="N81" s="308">
        <f t="shared" si="25"/>
        <v>6</v>
      </c>
      <c r="O81" s="308">
        <v>4519.2701654709826</v>
      </c>
      <c r="P81" s="308">
        <f t="shared" si="34"/>
        <v>536</v>
      </c>
      <c r="Q81" s="308">
        <f t="shared" si="26"/>
        <v>3983.2701654709826</v>
      </c>
      <c r="R81" s="309">
        <f t="shared" si="27"/>
        <v>6.1963632715309913</v>
      </c>
      <c r="S81" s="310">
        <v>6194.7298345290174</v>
      </c>
      <c r="T81" s="308">
        <f t="shared" si="28"/>
        <v>365</v>
      </c>
      <c r="U81" s="308">
        <f t="shared" si="18"/>
        <v>663.87836091183044</v>
      </c>
      <c r="V81" s="308"/>
      <c r="W81" s="308">
        <f t="shared" si="29"/>
        <v>6858.6081954408473</v>
      </c>
      <c r="X81" s="308"/>
      <c r="Y81" s="308">
        <f t="shared" si="30"/>
        <v>6858.6081954408473</v>
      </c>
      <c r="Z81" s="308">
        <f t="shared" si="31"/>
        <v>3855.3918045591527</v>
      </c>
      <c r="AA81" s="308">
        <v>4519.2701654709826</v>
      </c>
      <c r="AB81" s="315">
        <f t="shared" si="32"/>
        <v>3319.3918045591527</v>
      </c>
    </row>
    <row r="82" spans="1:16383" s="304" customFormat="1" ht="15" customHeight="1" x14ac:dyDescent="0.3">
      <c r="A82" s="311"/>
      <c r="B82" s="127" t="s">
        <v>291</v>
      </c>
      <c r="C82" s="317"/>
      <c r="D82" s="306">
        <v>42855</v>
      </c>
      <c r="E82" s="314">
        <v>40952</v>
      </c>
      <c r="F82" s="308">
        <v>0</v>
      </c>
      <c r="G82" s="308"/>
      <c r="H82" s="308"/>
      <c r="I82" s="358"/>
      <c r="J82" s="308">
        <v>0</v>
      </c>
      <c r="K82" s="308">
        <f t="shared" si="33"/>
        <v>42855</v>
      </c>
      <c r="L82" s="308">
        <v>15</v>
      </c>
      <c r="M82" s="308">
        <f t="shared" si="24"/>
        <v>9</v>
      </c>
      <c r="N82" s="308">
        <f t="shared" si="25"/>
        <v>6</v>
      </c>
      <c r="O82" s="308">
        <v>18077.475689959625</v>
      </c>
      <c r="P82" s="308">
        <f t="shared" si="34"/>
        <v>2143</v>
      </c>
      <c r="Q82" s="308">
        <f t="shared" si="26"/>
        <v>15934.475689959625</v>
      </c>
      <c r="R82" s="309">
        <f t="shared" si="27"/>
        <v>6.1970503986153398</v>
      </c>
      <c r="S82" s="310">
        <v>24777.524310040375</v>
      </c>
      <c r="T82" s="308">
        <f t="shared" si="28"/>
        <v>365</v>
      </c>
      <c r="U82" s="308">
        <f t="shared" si="18"/>
        <v>2655.7459483266039</v>
      </c>
      <c r="V82" s="308"/>
      <c r="W82" s="308">
        <f t="shared" si="29"/>
        <v>27433.270258366978</v>
      </c>
      <c r="X82" s="308"/>
      <c r="Y82" s="308">
        <f t="shared" si="30"/>
        <v>27433.270258366978</v>
      </c>
      <c r="Z82" s="308">
        <f t="shared" si="31"/>
        <v>15421.729741633022</v>
      </c>
      <c r="AA82" s="308">
        <v>18077.475689959625</v>
      </c>
      <c r="AB82" s="315">
        <f t="shared" si="32"/>
        <v>13278.729741633022</v>
      </c>
    </row>
    <row r="83" spans="1:16383" s="304" customFormat="1" ht="15" customHeight="1" x14ac:dyDescent="0.3">
      <c r="A83" s="311"/>
      <c r="B83" s="127" t="s">
        <v>292</v>
      </c>
      <c r="C83" s="317" t="s">
        <v>404</v>
      </c>
      <c r="D83" s="306">
        <v>99996</v>
      </c>
      <c r="E83" s="314">
        <v>40952</v>
      </c>
      <c r="F83" s="308">
        <v>0</v>
      </c>
      <c r="G83" s="308"/>
      <c r="H83" s="308"/>
      <c r="I83" s="358"/>
      <c r="J83" s="308">
        <v>0</v>
      </c>
      <c r="K83" s="308">
        <f t="shared" si="33"/>
        <v>99996</v>
      </c>
      <c r="L83" s="308">
        <v>15</v>
      </c>
      <c r="M83" s="308">
        <f t="shared" si="24"/>
        <v>9</v>
      </c>
      <c r="N83" s="308">
        <f t="shared" si="25"/>
        <v>6</v>
      </c>
      <c r="O83" s="308">
        <v>42179.823264094382</v>
      </c>
      <c r="P83" s="308">
        <f t="shared" si="34"/>
        <v>5000</v>
      </c>
      <c r="Q83" s="308">
        <f t="shared" si="26"/>
        <v>37179.823264094382</v>
      </c>
      <c r="R83" s="309">
        <f t="shared" si="27"/>
        <v>6.1968850860858407</v>
      </c>
      <c r="S83" s="310">
        <v>57816.176735905618</v>
      </c>
      <c r="T83" s="308">
        <f t="shared" si="28"/>
        <v>365</v>
      </c>
      <c r="U83" s="308">
        <f t="shared" si="18"/>
        <v>6196.6372106823974</v>
      </c>
      <c r="V83" s="308"/>
      <c r="W83" s="308">
        <f t="shared" si="29"/>
        <v>64012.813946588016</v>
      </c>
      <c r="X83" s="308"/>
      <c r="Y83" s="308">
        <f t="shared" si="30"/>
        <v>64012.813946588016</v>
      </c>
      <c r="Z83" s="308">
        <f t="shared" si="31"/>
        <v>35983.186053411984</v>
      </c>
      <c r="AA83" s="308">
        <v>42179.823264094382</v>
      </c>
      <c r="AB83" s="315">
        <f t="shared" si="32"/>
        <v>30983.186053411984</v>
      </c>
    </row>
    <row r="84" spans="1:16383" s="304" customFormat="1" ht="15" customHeight="1" x14ac:dyDescent="0.3">
      <c r="A84" s="311"/>
      <c r="B84" s="127" t="s">
        <v>293</v>
      </c>
      <c r="C84" s="317" t="s">
        <v>404</v>
      </c>
      <c r="D84" s="306">
        <v>21428</v>
      </c>
      <c r="E84" s="314">
        <v>40952</v>
      </c>
      <c r="F84" s="308">
        <v>0</v>
      </c>
      <c r="G84" s="308"/>
      <c r="H84" s="308"/>
      <c r="I84" s="358"/>
      <c r="J84" s="308">
        <v>0</v>
      </c>
      <c r="K84" s="308">
        <f t="shared" si="33"/>
        <v>21428</v>
      </c>
      <c r="L84" s="308">
        <v>15</v>
      </c>
      <c r="M84" s="308">
        <f t="shared" si="24"/>
        <v>9</v>
      </c>
      <c r="N84" s="308">
        <f t="shared" si="25"/>
        <v>6</v>
      </c>
      <c r="O84" s="308">
        <v>9038.4703496590973</v>
      </c>
      <c r="P84" s="308">
        <f t="shared" si="34"/>
        <v>1071</v>
      </c>
      <c r="Q84" s="308">
        <f t="shared" si="26"/>
        <v>7967.4703496590973</v>
      </c>
      <c r="R84" s="309">
        <f t="shared" si="27"/>
        <v>6.1970866387118857</v>
      </c>
      <c r="S84" s="310">
        <v>12389.529650340903</v>
      </c>
      <c r="T84" s="308">
        <f t="shared" si="28"/>
        <v>365</v>
      </c>
      <c r="U84" s="308">
        <f t="shared" si="18"/>
        <v>1327.9117249431829</v>
      </c>
      <c r="V84" s="308"/>
      <c r="W84" s="308">
        <f t="shared" si="29"/>
        <v>13717.441375284085</v>
      </c>
      <c r="X84" s="308"/>
      <c r="Y84" s="308">
        <f t="shared" si="30"/>
        <v>13717.441375284085</v>
      </c>
      <c r="Z84" s="308">
        <f t="shared" si="31"/>
        <v>7710.5586247159154</v>
      </c>
      <c r="AA84" s="308">
        <v>9038.4703496590973</v>
      </c>
      <c r="AB84" s="315">
        <f t="shared" si="32"/>
        <v>6639.5586247159154</v>
      </c>
    </row>
    <row r="85" spans="1:16383" s="304" customFormat="1" ht="15" customHeight="1" x14ac:dyDescent="0.3">
      <c r="A85" s="311"/>
      <c r="B85" s="127" t="s">
        <v>294</v>
      </c>
      <c r="C85" s="317" t="s">
        <v>399</v>
      </c>
      <c r="D85" s="306">
        <v>35713</v>
      </c>
      <c r="E85" s="314">
        <v>40952</v>
      </c>
      <c r="F85" s="308">
        <v>0</v>
      </c>
      <c r="G85" s="308"/>
      <c r="H85" s="308"/>
      <c r="I85" s="358"/>
      <c r="J85" s="308">
        <v>0</v>
      </c>
      <c r="K85" s="308">
        <f t="shared" si="33"/>
        <v>35713</v>
      </c>
      <c r="L85" s="308">
        <v>15</v>
      </c>
      <c r="M85" s="308">
        <f t="shared" si="24"/>
        <v>9</v>
      </c>
      <c r="N85" s="308">
        <f t="shared" si="25"/>
        <v>6</v>
      </c>
      <c r="O85" s="308">
        <v>15064.342233834224</v>
      </c>
      <c r="P85" s="308">
        <f t="shared" si="34"/>
        <v>1786</v>
      </c>
      <c r="Q85" s="308">
        <f t="shared" si="26"/>
        <v>13278.342233834224</v>
      </c>
      <c r="R85" s="309">
        <f t="shared" si="27"/>
        <v>6.1967827933031971</v>
      </c>
      <c r="S85" s="310">
        <v>20648.657766165776</v>
      </c>
      <c r="T85" s="308">
        <f t="shared" si="28"/>
        <v>365</v>
      </c>
      <c r="U85" s="308">
        <f t="shared" si="18"/>
        <v>2213.0570389723707</v>
      </c>
      <c r="V85" s="308"/>
      <c r="W85" s="308">
        <f t="shared" si="29"/>
        <v>22861.714805138145</v>
      </c>
      <c r="X85" s="308"/>
      <c r="Y85" s="308">
        <f t="shared" si="30"/>
        <v>22861.714805138145</v>
      </c>
      <c r="Z85" s="308">
        <f t="shared" si="31"/>
        <v>12851.285194861855</v>
      </c>
      <c r="AA85" s="308">
        <v>15064.342233834224</v>
      </c>
      <c r="AB85" s="315">
        <f t="shared" si="32"/>
        <v>11065.285194861855</v>
      </c>
    </row>
    <row r="86" spans="1:16383" s="304" customFormat="1" ht="14.25" customHeight="1" x14ac:dyDescent="0.3">
      <c r="A86" s="311"/>
      <c r="B86" s="127" t="s">
        <v>295</v>
      </c>
      <c r="C86" s="317" t="s">
        <v>474</v>
      </c>
      <c r="D86" s="306">
        <v>42855</v>
      </c>
      <c r="E86" s="314">
        <v>40952</v>
      </c>
      <c r="F86" s="308">
        <v>0</v>
      </c>
      <c r="G86" s="308"/>
      <c r="H86" s="308"/>
      <c r="I86" s="358"/>
      <c r="J86" s="308">
        <v>0</v>
      </c>
      <c r="K86" s="308">
        <f t="shared" si="33"/>
        <v>42855</v>
      </c>
      <c r="L86" s="308">
        <v>15</v>
      </c>
      <c r="M86" s="308">
        <f t="shared" ref="M86:M110" si="35">ROUND(($M$5-E86)/365,0)</f>
        <v>9</v>
      </c>
      <c r="N86" s="308">
        <f t="shared" si="25"/>
        <v>6</v>
      </c>
      <c r="O86" s="308">
        <v>18077.475689959625</v>
      </c>
      <c r="P86" s="308">
        <f t="shared" si="34"/>
        <v>2143</v>
      </c>
      <c r="Q86" s="308">
        <f t="shared" si="26"/>
        <v>15934.475689959625</v>
      </c>
      <c r="R86" s="309">
        <f t="shared" si="27"/>
        <v>6.1970503986153398</v>
      </c>
      <c r="S86" s="310">
        <v>24777.524310040375</v>
      </c>
      <c r="T86" s="308">
        <f t="shared" si="28"/>
        <v>365</v>
      </c>
      <c r="U86" s="308">
        <f t="shared" si="18"/>
        <v>2655.7459483266039</v>
      </c>
      <c r="V86" s="308"/>
      <c r="W86" s="308">
        <f t="shared" si="29"/>
        <v>27433.270258366978</v>
      </c>
      <c r="X86" s="308"/>
      <c r="Y86" s="308">
        <f t="shared" si="30"/>
        <v>27433.270258366978</v>
      </c>
      <c r="Z86" s="308">
        <f t="shared" si="31"/>
        <v>15421.729741633022</v>
      </c>
      <c r="AA86" s="308">
        <v>18077.475689959625</v>
      </c>
      <c r="AB86" s="315">
        <f t="shared" si="32"/>
        <v>13278.729741633022</v>
      </c>
    </row>
    <row r="87" spans="1:16383" s="304" customFormat="1" ht="25.5" customHeight="1" x14ac:dyDescent="0.3">
      <c r="A87" s="311"/>
      <c r="B87" s="127" t="s">
        <v>296</v>
      </c>
      <c r="C87" s="317" t="s">
        <v>438</v>
      </c>
      <c r="D87" s="306">
        <v>471408</v>
      </c>
      <c r="E87" s="314">
        <v>40952</v>
      </c>
      <c r="F87" s="308">
        <v>0</v>
      </c>
      <c r="G87" s="308"/>
      <c r="H87" s="308"/>
      <c r="I87" s="358"/>
      <c r="J87" s="308">
        <v>0</v>
      </c>
      <c r="K87" s="308">
        <f t="shared" si="33"/>
        <v>471408</v>
      </c>
      <c r="L87" s="308">
        <v>15</v>
      </c>
      <c r="M87" s="308">
        <f t="shared" si="35"/>
        <v>9</v>
      </c>
      <c r="N87" s="308">
        <f t="shared" si="25"/>
        <v>6</v>
      </c>
      <c r="O87" s="308">
        <v>214630.72020054751</v>
      </c>
      <c r="P87" s="308">
        <f t="shared" si="34"/>
        <v>23570</v>
      </c>
      <c r="Q87" s="308">
        <f t="shared" si="26"/>
        <v>191060.72020054751</v>
      </c>
      <c r="R87" s="309">
        <f t="shared" si="27"/>
        <v>6.7549666884647515</v>
      </c>
      <c r="S87" s="310">
        <v>256777.27979945249</v>
      </c>
      <c r="T87" s="308">
        <f t="shared" si="28"/>
        <v>365</v>
      </c>
      <c r="U87" s="308">
        <f t="shared" si="18"/>
        <v>31843.453366757916</v>
      </c>
      <c r="V87" s="308"/>
      <c r="W87" s="308">
        <f t="shared" si="29"/>
        <v>288620.73316621041</v>
      </c>
      <c r="X87" s="308"/>
      <c r="Y87" s="308">
        <f t="shared" si="30"/>
        <v>288620.73316621041</v>
      </c>
      <c r="Z87" s="308">
        <f t="shared" si="31"/>
        <v>182787.26683378959</v>
      </c>
      <c r="AA87" s="308">
        <v>214630.72020054751</v>
      </c>
      <c r="AB87" s="315">
        <f t="shared" si="32"/>
        <v>159217.26683378959</v>
      </c>
    </row>
    <row r="88" spans="1:16383" s="304" customFormat="1" ht="15" customHeight="1" x14ac:dyDescent="0.3">
      <c r="A88" s="311"/>
      <c r="B88" s="127" t="s">
        <v>439</v>
      </c>
      <c r="C88" s="317" t="s">
        <v>399</v>
      </c>
      <c r="D88" s="306">
        <v>85711</v>
      </c>
      <c r="E88" s="314">
        <v>40952</v>
      </c>
      <c r="F88" s="308">
        <v>0</v>
      </c>
      <c r="G88" s="308"/>
      <c r="H88" s="308"/>
      <c r="I88" s="358"/>
      <c r="J88" s="308">
        <v>0</v>
      </c>
      <c r="K88" s="308">
        <f t="shared" si="33"/>
        <v>85711</v>
      </c>
      <c r="L88" s="308">
        <v>15</v>
      </c>
      <c r="M88" s="308">
        <f t="shared" si="35"/>
        <v>9</v>
      </c>
      <c r="N88" s="308">
        <f t="shared" si="25"/>
        <v>6</v>
      </c>
      <c r="O88" s="308">
        <v>36154.021361202125</v>
      </c>
      <c r="P88" s="308">
        <f t="shared" si="34"/>
        <v>4286</v>
      </c>
      <c r="Q88" s="308">
        <f t="shared" si="26"/>
        <v>31868.021361202125</v>
      </c>
      <c r="R88" s="309">
        <f t="shared" si="27"/>
        <v>6.1967972530173343</v>
      </c>
      <c r="S88" s="310">
        <v>49556.978638797875</v>
      </c>
      <c r="T88" s="308">
        <f t="shared" si="28"/>
        <v>365</v>
      </c>
      <c r="U88" s="308">
        <f t="shared" si="18"/>
        <v>5311.3368935336866</v>
      </c>
      <c r="V88" s="308"/>
      <c r="W88" s="308">
        <f t="shared" si="29"/>
        <v>54868.315532331559</v>
      </c>
      <c r="X88" s="308"/>
      <c r="Y88" s="308">
        <f t="shared" si="30"/>
        <v>54868.315532331559</v>
      </c>
      <c r="Z88" s="308">
        <f t="shared" si="31"/>
        <v>30842.684467668441</v>
      </c>
      <c r="AA88" s="308">
        <v>36154.021361202125</v>
      </c>
      <c r="AB88" s="315">
        <f t="shared" si="32"/>
        <v>26556.684467668441</v>
      </c>
    </row>
    <row r="89" spans="1:16383" s="304" customFormat="1" ht="15" customHeight="1" x14ac:dyDescent="0.3">
      <c r="A89" s="311"/>
      <c r="B89" s="322" t="s">
        <v>440</v>
      </c>
      <c r="C89" s="317" t="s">
        <v>441</v>
      </c>
      <c r="D89" s="306">
        <v>1368830</v>
      </c>
      <c r="E89" s="314">
        <v>40952</v>
      </c>
      <c r="F89" s="308">
        <v>0</v>
      </c>
      <c r="G89" s="308"/>
      <c r="H89" s="308"/>
      <c r="I89" s="358"/>
      <c r="J89" s="308">
        <v>0</v>
      </c>
      <c r="K89" s="308">
        <f t="shared" si="33"/>
        <v>1368830</v>
      </c>
      <c r="L89" s="308">
        <v>15</v>
      </c>
      <c r="M89" s="308">
        <f t="shared" si="35"/>
        <v>9</v>
      </c>
      <c r="N89" s="308">
        <f t="shared" si="25"/>
        <v>6</v>
      </c>
      <c r="O89" s="308">
        <v>240452.68180819997</v>
      </c>
      <c r="P89" s="308">
        <f t="shared" si="34"/>
        <v>68442</v>
      </c>
      <c r="Q89" s="308">
        <f t="shared" si="26"/>
        <v>172010.68180819997</v>
      </c>
      <c r="R89" s="309">
        <f t="shared" si="27"/>
        <v>2.0943759976062277</v>
      </c>
      <c r="S89" s="310">
        <v>1128377.3181918</v>
      </c>
      <c r="T89" s="308">
        <f t="shared" ref="T89" si="36">$T$5-$U$5</f>
        <v>365</v>
      </c>
      <c r="U89" s="308">
        <f t="shared" si="18"/>
        <v>28668.446968033328</v>
      </c>
      <c r="V89" s="308"/>
      <c r="W89" s="308">
        <f t="shared" si="29"/>
        <v>1157045.7651598332</v>
      </c>
      <c r="X89" s="308"/>
      <c r="Y89" s="308">
        <f t="shared" si="30"/>
        <v>1157045.7651598332</v>
      </c>
      <c r="Z89" s="308">
        <f t="shared" si="31"/>
        <v>211784.23484016676</v>
      </c>
      <c r="AA89" s="308">
        <v>240452.68180819997</v>
      </c>
      <c r="AB89" s="315">
        <f t="shared" si="32"/>
        <v>143342.23484016676</v>
      </c>
    </row>
    <row r="90" spans="1:16383" s="57" customFormat="1" ht="15" customHeight="1" x14ac:dyDescent="0.25">
      <c r="A90" s="319"/>
      <c r="B90" s="322" t="s">
        <v>470</v>
      </c>
      <c r="C90" s="305" t="s">
        <v>246</v>
      </c>
      <c r="D90" s="306">
        <v>28000</v>
      </c>
      <c r="E90" s="314">
        <v>40952</v>
      </c>
      <c r="F90" s="308">
        <v>0</v>
      </c>
      <c r="G90" s="308"/>
      <c r="H90" s="308"/>
      <c r="I90" s="358"/>
      <c r="J90" s="308">
        <v>0</v>
      </c>
      <c r="K90" s="308">
        <f t="shared" si="33"/>
        <v>28000</v>
      </c>
      <c r="L90" s="308">
        <v>15</v>
      </c>
      <c r="M90" s="308">
        <f t="shared" si="35"/>
        <v>9</v>
      </c>
      <c r="N90" s="308">
        <f t="shared" si="25"/>
        <v>6</v>
      </c>
      <c r="O90" s="308">
        <v>10357.475274044777</v>
      </c>
      <c r="P90" s="308">
        <f t="shared" si="34"/>
        <v>1400</v>
      </c>
      <c r="Q90" s="309">
        <v>10450.387819718906</v>
      </c>
      <c r="R90" s="309">
        <v>5.3318305202647478</v>
      </c>
      <c r="S90" s="308">
        <v>17642.524725955223</v>
      </c>
      <c r="T90" s="308">
        <v>365</v>
      </c>
      <c r="U90" s="308">
        <f t="shared" si="18"/>
        <v>1492.9125456741292</v>
      </c>
      <c r="V90" s="308"/>
      <c r="W90" s="308">
        <f t="shared" si="29"/>
        <v>19135.437271629351</v>
      </c>
      <c r="X90" s="308"/>
      <c r="Y90" s="308">
        <f t="shared" si="30"/>
        <v>19135.437271629351</v>
      </c>
      <c r="Z90" s="308">
        <f t="shared" si="31"/>
        <v>8864.562728370649</v>
      </c>
      <c r="AA90" s="315">
        <v>10357.475274044777</v>
      </c>
      <c r="AB90" s="319"/>
      <c r="AC90" s="317"/>
      <c r="AD90" s="305"/>
      <c r="AE90" s="306"/>
      <c r="AF90" s="314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9"/>
      <c r="AT90" s="310"/>
      <c r="AU90" s="308"/>
      <c r="AV90" s="308"/>
      <c r="AW90" s="308"/>
      <c r="AX90" s="308"/>
      <c r="AY90" s="308"/>
      <c r="AZ90" s="308"/>
      <c r="BA90" s="308"/>
      <c r="BB90" s="308"/>
      <c r="BC90" s="315"/>
      <c r="BD90" s="319"/>
      <c r="BE90" s="317"/>
      <c r="BF90" s="305"/>
      <c r="BG90" s="306"/>
      <c r="BH90" s="314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9"/>
      <c r="BV90" s="310"/>
      <c r="BW90" s="308"/>
      <c r="BX90" s="308"/>
      <c r="BY90" s="308"/>
      <c r="BZ90" s="308"/>
      <c r="CA90" s="308"/>
      <c r="CB90" s="308"/>
      <c r="CC90" s="308"/>
      <c r="CD90" s="308"/>
      <c r="CE90" s="315"/>
      <c r="CF90" s="319"/>
      <c r="CG90" s="317"/>
      <c r="CH90" s="305"/>
      <c r="CI90" s="306"/>
      <c r="CJ90" s="314"/>
      <c r="CK90" s="308"/>
      <c r="CL90" s="308"/>
      <c r="CM90" s="308"/>
      <c r="CN90" s="308"/>
      <c r="CO90" s="308"/>
      <c r="CP90" s="308"/>
      <c r="CQ90" s="308"/>
      <c r="CR90" s="308"/>
      <c r="CS90" s="308"/>
      <c r="CT90" s="308"/>
      <c r="CU90" s="308"/>
      <c r="CV90" s="308"/>
      <c r="CW90" s="309"/>
      <c r="CX90" s="310"/>
      <c r="CY90" s="308"/>
      <c r="CZ90" s="308"/>
      <c r="DA90" s="308"/>
      <c r="DB90" s="308"/>
      <c r="DC90" s="308"/>
      <c r="DD90" s="308"/>
      <c r="DE90" s="308"/>
      <c r="DF90" s="308"/>
      <c r="DG90" s="315"/>
      <c r="DH90" s="319"/>
      <c r="DI90" s="317"/>
      <c r="DJ90" s="305"/>
      <c r="DK90" s="306"/>
      <c r="DL90" s="314"/>
      <c r="DM90" s="308"/>
      <c r="DN90" s="308"/>
      <c r="DO90" s="308"/>
      <c r="DP90" s="308"/>
      <c r="DQ90" s="308"/>
      <c r="DR90" s="308"/>
      <c r="DS90" s="308"/>
      <c r="DT90" s="308"/>
      <c r="DU90" s="308"/>
      <c r="DV90" s="308"/>
      <c r="DW90" s="308"/>
      <c r="DX90" s="308"/>
      <c r="DY90" s="309"/>
      <c r="DZ90" s="310"/>
      <c r="EA90" s="308"/>
      <c r="EB90" s="308"/>
      <c r="EC90" s="308"/>
      <c r="ED90" s="308"/>
      <c r="EE90" s="308"/>
      <c r="EF90" s="308"/>
      <c r="EG90" s="308"/>
      <c r="EH90" s="308"/>
      <c r="EI90" s="315"/>
      <c r="EJ90" s="319"/>
      <c r="EK90" s="317"/>
      <c r="EL90" s="305"/>
      <c r="EM90" s="306"/>
      <c r="EN90" s="314"/>
      <c r="EO90" s="308"/>
      <c r="EP90" s="308"/>
      <c r="EQ90" s="308"/>
      <c r="ER90" s="308"/>
      <c r="ES90" s="308"/>
      <c r="ET90" s="308"/>
      <c r="EU90" s="308"/>
      <c r="EV90" s="308"/>
      <c r="EW90" s="308"/>
      <c r="EX90" s="308"/>
      <c r="EY90" s="308"/>
      <c r="EZ90" s="308"/>
      <c r="FA90" s="309"/>
      <c r="FB90" s="310"/>
      <c r="FC90" s="308"/>
      <c r="FD90" s="308"/>
      <c r="FE90" s="308"/>
      <c r="FF90" s="308"/>
      <c r="FG90" s="308"/>
      <c r="FH90" s="308"/>
      <c r="FI90" s="308"/>
      <c r="FJ90" s="308"/>
      <c r="FK90" s="315"/>
      <c r="FL90" s="319"/>
      <c r="FM90" s="317"/>
      <c r="FN90" s="305"/>
      <c r="FO90" s="306"/>
      <c r="FP90" s="314"/>
      <c r="FQ90" s="308"/>
      <c r="FR90" s="308"/>
      <c r="FS90" s="308"/>
      <c r="FT90" s="308"/>
      <c r="FU90" s="308"/>
      <c r="FV90" s="308"/>
      <c r="FW90" s="308"/>
      <c r="FX90" s="308"/>
      <c r="FY90" s="308"/>
      <c r="FZ90" s="308"/>
      <c r="GA90" s="308"/>
      <c r="GB90" s="308"/>
      <c r="GC90" s="309"/>
      <c r="GD90" s="310"/>
      <c r="GE90" s="308"/>
      <c r="GF90" s="308"/>
      <c r="GG90" s="308"/>
      <c r="GH90" s="308"/>
      <c r="GI90" s="308"/>
      <c r="GJ90" s="308"/>
      <c r="GK90" s="308"/>
      <c r="GL90" s="308"/>
      <c r="GM90" s="315"/>
      <c r="GN90" s="319"/>
      <c r="GO90" s="317"/>
      <c r="GP90" s="305"/>
      <c r="GQ90" s="306"/>
      <c r="GR90" s="314"/>
      <c r="GS90" s="308"/>
      <c r="GT90" s="308"/>
      <c r="GU90" s="308"/>
      <c r="GV90" s="308"/>
      <c r="GW90" s="308"/>
      <c r="GX90" s="308"/>
      <c r="GY90" s="308"/>
      <c r="GZ90" s="308"/>
      <c r="HA90" s="308"/>
      <c r="HB90" s="308"/>
      <c r="HC90" s="308"/>
      <c r="HD90" s="308"/>
      <c r="HE90" s="309"/>
      <c r="HF90" s="310"/>
      <c r="HG90" s="308"/>
      <c r="HH90" s="308"/>
      <c r="HI90" s="308"/>
      <c r="HJ90" s="308"/>
      <c r="HK90" s="308"/>
      <c r="HL90" s="308"/>
      <c r="HM90" s="308"/>
      <c r="HN90" s="308"/>
      <c r="HO90" s="315"/>
      <c r="HP90" s="319"/>
      <c r="HQ90" s="317"/>
      <c r="HR90" s="305"/>
      <c r="HS90" s="306"/>
      <c r="HT90" s="314"/>
      <c r="HU90" s="308"/>
      <c r="HV90" s="308"/>
      <c r="HW90" s="308"/>
      <c r="HX90" s="308"/>
      <c r="HY90" s="308"/>
      <c r="HZ90" s="308"/>
      <c r="IA90" s="308"/>
      <c r="IB90" s="308"/>
      <c r="IC90" s="308"/>
      <c r="ID90" s="308"/>
      <c r="IE90" s="308"/>
      <c r="IF90" s="308"/>
      <c r="IG90" s="309"/>
      <c r="IH90" s="310"/>
      <c r="II90" s="308"/>
      <c r="IJ90" s="308"/>
      <c r="IK90" s="308"/>
      <c r="IL90" s="308"/>
      <c r="IM90" s="308"/>
      <c r="IN90" s="308"/>
      <c r="IO90" s="308"/>
      <c r="IP90" s="308"/>
      <c r="IQ90" s="315"/>
      <c r="IR90" s="319"/>
      <c r="IS90" s="317"/>
      <c r="IT90" s="305"/>
      <c r="IU90" s="306"/>
      <c r="IV90" s="314"/>
      <c r="IW90" s="308"/>
      <c r="IX90" s="308"/>
      <c r="IY90" s="308"/>
      <c r="IZ90" s="308"/>
      <c r="JA90" s="308"/>
      <c r="JB90" s="308"/>
      <c r="JC90" s="308"/>
      <c r="JD90" s="308"/>
      <c r="JE90" s="308"/>
      <c r="JF90" s="308"/>
      <c r="JG90" s="308"/>
      <c r="JH90" s="308"/>
      <c r="JI90" s="309"/>
      <c r="JJ90" s="310"/>
      <c r="JK90" s="308"/>
      <c r="JL90" s="308"/>
      <c r="JM90" s="308"/>
      <c r="JN90" s="308"/>
      <c r="JO90" s="308"/>
      <c r="JP90" s="308"/>
      <c r="JQ90" s="308"/>
      <c r="JR90" s="308"/>
      <c r="JS90" s="315"/>
      <c r="JT90" s="319"/>
      <c r="JU90" s="317"/>
      <c r="JV90" s="305"/>
      <c r="JW90" s="306"/>
      <c r="JX90" s="314"/>
      <c r="JY90" s="308"/>
      <c r="JZ90" s="308"/>
      <c r="KA90" s="308"/>
      <c r="KB90" s="308"/>
      <c r="KC90" s="308"/>
      <c r="KD90" s="308"/>
      <c r="KE90" s="308"/>
      <c r="KF90" s="308"/>
      <c r="KG90" s="308"/>
      <c r="KH90" s="308"/>
      <c r="KI90" s="308"/>
      <c r="KJ90" s="308"/>
      <c r="KK90" s="309"/>
      <c r="KL90" s="310"/>
      <c r="KM90" s="308"/>
      <c r="KN90" s="308"/>
      <c r="KO90" s="308"/>
      <c r="KP90" s="308"/>
      <c r="KQ90" s="308"/>
      <c r="KR90" s="308"/>
      <c r="KS90" s="308"/>
      <c r="KT90" s="308"/>
      <c r="KU90" s="315"/>
      <c r="KV90" s="319"/>
      <c r="KW90" s="317"/>
      <c r="KX90" s="305"/>
      <c r="KY90" s="306"/>
      <c r="KZ90" s="314"/>
      <c r="LA90" s="308"/>
      <c r="LB90" s="308"/>
      <c r="LC90" s="308"/>
      <c r="LD90" s="308"/>
      <c r="LE90" s="308"/>
      <c r="LF90" s="308"/>
      <c r="LG90" s="308"/>
      <c r="LH90" s="308"/>
      <c r="LI90" s="308"/>
      <c r="LJ90" s="308"/>
      <c r="LK90" s="308"/>
      <c r="LL90" s="308"/>
      <c r="LM90" s="309"/>
      <c r="LN90" s="310"/>
      <c r="LO90" s="308"/>
      <c r="LP90" s="308"/>
      <c r="LQ90" s="308"/>
      <c r="LR90" s="308"/>
      <c r="LS90" s="308"/>
      <c r="LT90" s="308"/>
      <c r="LU90" s="308"/>
      <c r="LV90" s="308"/>
      <c r="LW90" s="315"/>
      <c r="LX90" s="319"/>
      <c r="LY90" s="317"/>
      <c r="LZ90" s="305"/>
      <c r="MA90" s="306"/>
      <c r="MB90" s="314"/>
      <c r="MC90" s="308"/>
      <c r="MD90" s="308"/>
      <c r="ME90" s="308"/>
      <c r="MF90" s="308"/>
      <c r="MG90" s="308"/>
      <c r="MH90" s="308"/>
      <c r="MI90" s="308"/>
      <c r="MJ90" s="308"/>
      <c r="MK90" s="308"/>
      <c r="ML90" s="308"/>
      <c r="MM90" s="308"/>
      <c r="MN90" s="308"/>
      <c r="MO90" s="309"/>
      <c r="MP90" s="310"/>
      <c r="MQ90" s="308"/>
      <c r="MR90" s="308"/>
      <c r="MS90" s="308"/>
      <c r="MT90" s="308"/>
      <c r="MU90" s="308"/>
      <c r="MV90" s="308"/>
      <c r="MW90" s="308"/>
      <c r="MX90" s="308"/>
      <c r="MY90" s="315"/>
      <c r="MZ90" s="319"/>
      <c r="NA90" s="317"/>
      <c r="NB90" s="305"/>
      <c r="NC90" s="306"/>
      <c r="ND90" s="314"/>
      <c r="NE90" s="308"/>
      <c r="NF90" s="308"/>
      <c r="NG90" s="308"/>
      <c r="NH90" s="308"/>
      <c r="NI90" s="308"/>
      <c r="NJ90" s="308"/>
      <c r="NK90" s="308"/>
      <c r="NL90" s="308"/>
      <c r="NM90" s="308"/>
      <c r="NN90" s="308"/>
      <c r="NO90" s="308"/>
      <c r="NP90" s="308"/>
      <c r="NQ90" s="309"/>
      <c r="NR90" s="310"/>
      <c r="NS90" s="308"/>
      <c r="NT90" s="308"/>
      <c r="NU90" s="308"/>
      <c r="NV90" s="308"/>
      <c r="NW90" s="308"/>
      <c r="NX90" s="308"/>
      <c r="NY90" s="308"/>
      <c r="NZ90" s="308"/>
      <c r="OA90" s="315"/>
      <c r="OB90" s="319"/>
      <c r="OC90" s="317"/>
      <c r="OD90" s="305"/>
      <c r="OE90" s="306"/>
      <c r="OF90" s="314"/>
      <c r="OG90" s="308"/>
      <c r="OH90" s="308"/>
      <c r="OI90" s="308"/>
      <c r="OJ90" s="308"/>
      <c r="OK90" s="308"/>
      <c r="OL90" s="308"/>
      <c r="OM90" s="308"/>
      <c r="ON90" s="308"/>
      <c r="OO90" s="308"/>
      <c r="OP90" s="308"/>
      <c r="OQ90" s="308"/>
      <c r="OR90" s="308"/>
      <c r="OS90" s="309"/>
      <c r="OT90" s="310"/>
      <c r="OU90" s="308"/>
      <c r="OV90" s="308"/>
      <c r="OW90" s="308"/>
      <c r="OX90" s="308"/>
      <c r="OY90" s="308"/>
      <c r="OZ90" s="308"/>
      <c r="PA90" s="308"/>
      <c r="PB90" s="308"/>
      <c r="PC90" s="315"/>
      <c r="PD90" s="319"/>
      <c r="PE90" s="317"/>
      <c r="PF90" s="305"/>
      <c r="PG90" s="306"/>
      <c r="PH90" s="314"/>
      <c r="PI90" s="308"/>
      <c r="PJ90" s="308"/>
      <c r="PK90" s="308"/>
      <c r="PL90" s="308"/>
      <c r="PM90" s="308"/>
      <c r="PN90" s="308"/>
      <c r="PO90" s="308"/>
      <c r="PP90" s="308"/>
      <c r="PQ90" s="308"/>
      <c r="PR90" s="308"/>
      <c r="PS90" s="308"/>
      <c r="PT90" s="308"/>
      <c r="PU90" s="309"/>
      <c r="PV90" s="310"/>
      <c r="PW90" s="308"/>
      <c r="PX90" s="308"/>
      <c r="PY90" s="308"/>
      <c r="PZ90" s="308"/>
      <c r="QA90" s="308"/>
      <c r="QB90" s="308"/>
      <c r="QC90" s="308"/>
      <c r="QD90" s="308"/>
      <c r="QE90" s="315"/>
      <c r="QF90" s="319"/>
      <c r="QG90" s="317"/>
      <c r="QH90" s="305"/>
      <c r="QI90" s="306"/>
      <c r="QJ90" s="314"/>
      <c r="QK90" s="308"/>
      <c r="QL90" s="308"/>
      <c r="QM90" s="308"/>
      <c r="QN90" s="308"/>
      <c r="QO90" s="308"/>
      <c r="QP90" s="308"/>
      <c r="QQ90" s="308"/>
      <c r="QR90" s="308"/>
      <c r="QS90" s="308"/>
      <c r="QT90" s="308"/>
      <c r="QU90" s="308"/>
      <c r="QV90" s="308"/>
      <c r="QW90" s="309"/>
      <c r="QX90" s="310"/>
      <c r="QY90" s="308"/>
      <c r="QZ90" s="308"/>
      <c r="RA90" s="308"/>
      <c r="RB90" s="308"/>
      <c r="RC90" s="308"/>
      <c r="RD90" s="308"/>
      <c r="RE90" s="308"/>
      <c r="RF90" s="308"/>
      <c r="RG90" s="315"/>
      <c r="RH90" s="319"/>
      <c r="RI90" s="317"/>
      <c r="RJ90" s="305"/>
      <c r="RK90" s="306"/>
      <c r="RL90" s="314"/>
      <c r="RM90" s="308"/>
      <c r="RN90" s="308"/>
      <c r="RO90" s="308"/>
      <c r="RP90" s="308"/>
      <c r="RQ90" s="308"/>
      <c r="RR90" s="308"/>
      <c r="RS90" s="308"/>
      <c r="RT90" s="308"/>
      <c r="RU90" s="308"/>
      <c r="RV90" s="308"/>
      <c r="RW90" s="308"/>
      <c r="RX90" s="308"/>
      <c r="RY90" s="309"/>
      <c r="RZ90" s="310"/>
      <c r="SA90" s="308"/>
      <c r="SB90" s="308"/>
      <c r="SC90" s="308"/>
      <c r="SD90" s="308"/>
      <c r="SE90" s="308"/>
      <c r="SF90" s="308"/>
      <c r="SG90" s="308"/>
      <c r="SH90" s="308"/>
      <c r="SI90" s="315"/>
      <c r="SJ90" s="319"/>
      <c r="SK90" s="317"/>
      <c r="SL90" s="305"/>
      <c r="SM90" s="306"/>
      <c r="SN90" s="314"/>
      <c r="SO90" s="308"/>
      <c r="SP90" s="308"/>
      <c r="SQ90" s="308"/>
      <c r="SR90" s="308"/>
      <c r="SS90" s="308"/>
      <c r="ST90" s="308"/>
      <c r="SU90" s="308"/>
      <c r="SV90" s="308"/>
      <c r="SW90" s="308"/>
      <c r="SX90" s="308"/>
      <c r="SY90" s="308"/>
      <c r="SZ90" s="308"/>
      <c r="TA90" s="309"/>
      <c r="TB90" s="310"/>
      <c r="TC90" s="308"/>
      <c r="TD90" s="308"/>
      <c r="TE90" s="308"/>
      <c r="TF90" s="308"/>
      <c r="TG90" s="308"/>
      <c r="TH90" s="308"/>
      <c r="TI90" s="308"/>
      <c r="TJ90" s="308"/>
      <c r="TK90" s="315"/>
      <c r="TL90" s="319"/>
      <c r="TM90" s="317"/>
      <c r="TN90" s="305"/>
      <c r="TO90" s="306"/>
      <c r="TP90" s="314"/>
      <c r="TQ90" s="308"/>
      <c r="TR90" s="308"/>
      <c r="TS90" s="308"/>
      <c r="TT90" s="308"/>
      <c r="TU90" s="308"/>
      <c r="TV90" s="308"/>
      <c r="TW90" s="308"/>
      <c r="TX90" s="308"/>
      <c r="TY90" s="308"/>
      <c r="TZ90" s="308"/>
      <c r="UA90" s="308"/>
      <c r="UB90" s="308"/>
      <c r="UC90" s="309"/>
      <c r="UD90" s="310"/>
      <c r="UE90" s="308"/>
      <c r="UF90" s="308"/>
      <c r="UG90" s="308"/>
      <c r="UH90" s="308"/>
      <c r="UI90" s="308"/>
      <c r="UJ90" s="308"/>
      <c r="UK90" s="308"/>
      <c r="UL90" s="308"/>
      <c r="UM90" s="315"/>
      <c r="UN90" s="319"/>
      <c r="UO90" s="317"/>
      <c r="UP90" s="305"/>
      <c r="UQ90" s="306"/>
      <c r="UR90" s="314"/>
      <c r="US90" s="308"/>
      <c r="UT90" s="308"/>
      <c r="UU90" s="308"/>
      <c r="UV90" s="308"/>
      <c r="UW90" s="308"/>
      <c r="UX90" s="308"/>
      <c r="UY90" s="308"/>
      <c r="UZ90" s="308"/>
      <c r="VA90" s="308"/>
      <c r="VB90" s="308"/>
      <c r="VC90" s="308"/>
      <c r="VD90" s="308"/>
      <c r="VE90" s="309"/>
      <c r="VF90" s="310"/>
      <c r="VG90" s="308"/>
      <c r="VH90" s="308"/>
      <c r="VI90" s="308"/>
      <c r="VJ90" s="308"/>
      <c r="VK90" s="308"/>
      <c r="VL90" s="308"/>
      <c r="VM90" s="308"/>
      <c r="VN90" s="308"/>
      <c r="VO90" s="315"/>
      <c r="VP90" s="319"/>
      <c r="VQ90" s="317"/>
      <c r="VR90" s="305"/>
      <c r="VS90" s="306"/>
      <c r="VT90" s="314"/>
      <c r="VU90" s="308"/>
      <c r="VV90" s="308"/>
      <c r="VW90" s="308"/>
      <c r="VX90" s="308"/>
      <c r="VY90" s="308"/>
      <c r="VZ90" s="308"/>
      <c r="WA90" s="308"/>
      <c r="WB90" s="308"/>
      <c r="WC90" s="308"/>
      <c r="WD90" s="308"/>
      <c r="WE90" s="308"/>
      <c r="WF90" s="308"/>
      <c r="WG90" s="309"/>
      <c r="WH90" s="310"/>
      <c r="WI90" s="308"/>
      <c r="WJ90" s="308"/>
      <c r="WK90" s="308"/>
      <c r="WL90" s="308"/>
      <c r="WM90" s="308"/>
      <c r="WN90" s="308"/>
      <c r="WO90" s="308"/>
      <c r="WP90" s="308"/>
      <c r="WQ90" s="315"/>
      <c r="WR90" s="319"/>
      <c r="WS90" s="317"/>
      <c r="WT90" s="305"/>
      <c r="WU90" s="306"/>
      <c r="WV90" s="314"/>
      <c r="WW90" s="308"/>
      <c r="WX90" s="308"/>
      <c r="WY90" s="308"/>
      <c r="WZ90" s="308"/>
      <c r="XA90" s="308"/>
      <c r="XB90" s="308"/>
      <c r="XC90" s="308"/>
      <c r="XD90" s="308"/>
      <c r="XE90" s="308"/>
      <c r="XF90" s="308"/>
      <c r="XG90" s="308"/>
      <c r="XH90" s="308"/>
      <c r="XI90" s="309"/>
      <c r="XJ90" s="310"/>
      <c r="XK90" s="308"/>
      <c r="XL90" s="308"/>
      <c r="XM90" s="308"/>
      <c r="XN90" s="308"/>
      <c r="XO90" s="308"/>
      <c r="XP90" s="308"/>
      <c r="XQ90" s="308"/>
      <c r="XR90" s="308"/>
      <c r="XS90" s="315"/>
      <c r="XT90" s="319"/>
      <c r="XU90" s="317"/>
      <c r="XV90" s="305"/>
      <c r="XW90" s="306"/>
      <c r="XX90" s="314"/>
      <c r="XY90" s="308"/>
      <c r="XZ90" s="308"/>
      <c r="YA90" s="308"/>
      <c r="YB90" s="308"/>
      <c r="YC90" s="308"/>
      <c r="YD90" s="308"/>
      <c r="YE90" s="308"/>
      <c r="YF90" s="308"/>
      <c r="YG90" s="308"/>
      <c r="YH90" s="308"/>
      <c r="YI90" s="308"/>
      <c r="YJ90" s="308"/>
      <c r="YK90" s="309"/>
      <c r="YL90" s="310"/>
      <c r="YM90" s="308"/>
      <c r="YN90" s="308"/>
      <c r="YO90" s="308"/>
      <c r="YP90" s="308"/>
      <c r="YQ90" s="308"/>
      <c r="YR90" s="308"/>
      <c r="YS90" s="308"/>
      <c r="YT90" s="308"/>
      <c r="YU90" s="315"/>
      <c r="YV90" s="319"/>
      <c r="YW90" s="317"/>
      <c r="YX90" s="305"/>
      <c r="YY90" s="306"/>
      <c r="YZ90" s="314"/>
      <c r="ZA90" s="308"/>
      <c r="ZB90" s="308"/>
      <c r="ZC90" s="308"/>
      <c r="ZD90" s="308"/>
      <c r="ZE90" s="308"/>
      <c r="ZF90" s="308"/>
      <c r="ZG90" s="308"/>
      <c r="ZH90" s="308"/>
      <c r="ZI90" s="308"/>
      <c r="ZJ90" s="308"/>
      <c r="ZK90" s="308"/>
      <c r="ZL90" s="308"/>
      <c r="ZM90" s="309"/>
      <c r="ZN90" s="310"/>
      <c r="ZO90" s="308"/>
      <c r="ZP90" s="308"/>
      <c r="ZQ90" s="308"/>
      <c r="ZR90" s="308"/>
      <c r="ZS90" s="308"/>
      <c r="ZT90" s="308"/>
      <c r="ZU90" s="308"/>
      <c r="ZV90" s="308"/>
      <c r="ZW90" s="315"/>
      <c r="ZX90" s="319"/>
      <c r="ZY90" s="317"/>
      <c r="ZZ90" s="305"/>
      <c r="AAA90" s="306"/>
      <c r="AAB90" s="314"/>
      <c r="AAC90" s="308"/>
      <c r="AAD90" s="308"/>
      <c r="AAE90" s="308"/>
      <c r="AAF90" s="308"/>
      <c r="AAG90" s="308"/>
      <c r="AAH90" s="308"/>
      <c r="AAI90" s="308"/>
      <c r="AAJ90" s="308"/>
      <c r="AAK90" s="308"/>
      <c r="AAL90" s="308"/>
      <c r="AAM90" s="308"/>
      <c r="AAN90" s="308"/>
      <c r="AAO90" s="309"/>
      <c r="AAP90" s="310"/>
      <c r="AAQ90" s="308"/>
      <c r="AAR90" s="308"/>
      <c r="AAS90" s="308"/>
      <c r="AAT90" s="308"/>
      <c r="AAU90" s="308"/>
      <c r="AAV90" s="308"/>
      <c r="AAW90" s="308"/>
      <c r="AAX90" s="308"/>
      <c r="AAY90" s="315"/>
      <c r="AAZ90" s="319"/>
      <c r="ABA90" s="317"/>
      <c r="ABB90" s="305"/>
      <c r="ABC90" s="306"/>
      <c r="ABD90" s="314"/>
      <c r="ABE90" s="308"/>
      <c r="ABF90" s="308"/>
      <c r="ABG90" s="308"/>
      <c r="ABH90" s="308"/>
      <c r="ABI90" s="308"/>
      <c r="ABJ90" s="308"/>
      <c r="ABK90" s="308"/>
      <c r="ABL90" s="308"/>
      <c r="ABM90" s="308"/>
      <c r="ABN90" s="308"/>
      <c r="ABO90" s="308"/>
      <c r="ABP90" s="308"/>
      <c r="ABQ90" s="309"/>
      <c r="ABR90" s="310"/>
      <c r="ABS90" s="308"/>
      <c r="ABT90" s="308"/>
      <c r="ABU90" s="308"/>
      <c r="ABV90" s="308"/>
      <c r="ABW90" s="308"/>
      <c r="ABX90" s="308"/>
      <c r="ABY90" s="308"/>
      <c r="ABZ90" s="308"/>
      <c r="ACA90" s="315"/>
      <c r="ACB90" s="319"/>
      <c r="ACC90" s="317"/>
      <c r="ACD90" s="305"/>
      <c r="ACE90" s="306"/>
      <c r="ACF90" s="314"/>
      <c r="ACG90" s="308"/>
      <c r="ACH90" s="308"/>
      <c r="ACI90" s="308"/>
      <c r="ACJ90" s="308"/>
      <c r="ACK90" s="308"/>
      <c r="ACL90" s="308"/>
      <c r="ACM90" s="308"/>
      <c r="ACN90" s="308"/>
      <c r="ACO90" s="308"/>
      <c r="ACP90" s="308"/>
      <c r="ACQ90" s="308"/>
      <c r="ACR90" s="308"/>
      <c r="ACS90" s="309"/>
      <c r="ACT90" s="310"/>
      <c r="ACU90" s="308"/>
      <c r="ACV90" s="308"/>
      <c r="ACW90" s="308"/>
      <c r="ACX90" s="308"/>
      <c r="ACY90" s="308"/>
      <c r="ACZ90" s="308"/>
      <c r="ADA90" s="308"/>
      <c r="ADB90" s="308"/>
      <c r="ADC90" s="315"/>
      <c r="ADD90" s="319"/>
      <c r="ADE90" s="317"/>
      <c r="ADF90" s="305"/>
      <c r="ADG90" s="306"/>
      <c r="ADH90" s="314"/>
      <c r="ADI90" s="308"/>
      <c r="ADJ90" s="308"/>
      <c r="ADK90" s="308"/>
      <c r="ADL90" s="308"/>
      <c r="ADM90" s="308"/>
      <c r="ADN90" s="308"/>
      <c r="ADO90" s="308"/>
      <c r="ADP90" s="308"/>
      <c r="ADQ90" s="308"/>
      <c r="ADR90" s="308"/>
      <c r="ADS90" s="308"/>
      <c r="ADT90" s="308"/>
      <c r="ADU90" s="309"/>
      <c r="ADV90" s="310"/>
      <c r="ADW90" s="308"/>
      <c r="ADX90" s="308"/>
      <c r="ADY90" s="308"/>
      <c r="ADZ90" s="308"/>
      <c r="AEA90" s="308"/>
      <c r="AEB90" s="308"/>
      <c r="AEC90" s="308"/>
      <c r="AED90" s="308"/>
      <c r="AEE90" s="315"/>
      <c r="AEF90" s="319"/>
      <c r="AEG90" s="317"/>
      <c r="AEH90" s="305"/>
      <c r="AEI90" s="306"/>
      <c r="AEJ90" s="314"/>
      <c r="AEK90" s="308"/>
      <c r="AEL90" s="308"/>
      <c r="AEM90" s="308"/>
      <c r="AEN90" s="308"/>
      <c r="AEO90" s="308"/>
      <c r="AEP90" s="308"/>
      <c r="AEQ90" s="308"/>
      <c r="AER90" s="308"/>
      <c r="AES90" s="308"/>
      <c r="AET90" s="308"/>
      <c r="AEU90" s="308"/>
      <c r="AEV90" s="308"/>
      <c r="AEW90" s="309"/>
      <c r="AEX90" s="310"/>
      <c r="AEY90" s="308"/>
      <c r="AEZ90" s="308"/>
      <c r="AFA90" s="308"/>
      <c r="AFB90" s="308"/>
      <c r="AFC90" s="308"/>
      <c r="AFD90" s="308"/>
      <c r="AFE90" s="308"/>
      <c r="AFF90" s="308"/>
      <c r="AFG90" s="315"/>
      <c r="AFH90" s="319"/>
      <c r="AFI90" s="317"/>
      <c r="AFJ90" s="305"/>
      <c r="AFK90" s="306"/>
      <c r="AFL90" s="314"/>
      <c r="AFM90" s="308"/>
      <c r="AFN90" s="308"/>
      <c r="AFO90" s="308"/>
      <c r="AFP90" s="308"/>
      <c r="AFQ90" s="308"/>
      <c r="AFR90" s="308"/>
      <c r="AFS90" s="308"/>
      <c r="AFT90" s="308"/>
      <c r="AFU90" s="308"/>
      <c r="AFV90" s="308"/>
      <c r="AFW90" s="308"/>
      <c r="AFX90" s="308"/>
      <c r="AFY90" s="309"/>
      <c r="AFZ90" s="310"/>
      <c r="AGA90" s="308"/>
      <c r="AGB90" s="308"/>
      <c r="AGC90" s="308"/>
      <c r="AGD90" s="308"/>
      <c r="AGE90" s="308"/>
      <c r="AGF90" s="308"/>
      <c r="AGG90" s="308"/>
      <c r="AGH90" s="308"/>
      <c r="AGI90" s="315"/>
      <c r="AGJ90" s="319"/>
      <c r="AGK90" s="317"/>
      <c r="AGL90" s="305"/>
      <c r="AGM90" s="306"/>
      <c r="AGN90" s="314"/>
      <c r="AGO90" s="308"/>
      <c r="AGP90" s="308"/>
      <c r="AGQ90" s="308"/>
      <c r="AGR90" s="308"/>
      <c r="AGS90" s="308"/>
      <c r="AGT90" s="308"/>
      <c r="AGU90" s="308"/>
      <c r="AGV90" s="308"/>
      <c r="AGW90" s="308"/>
      <c r="AGX90" s="308"/>
      <c r="AGY90" s="308"/>
      <c r="AGZ90" s="308"/>
      <c r="AHA90" s="309"/>
      <c r="AHB90" s="310"/>
      <c r="AHC90" s="308"/>
      <c r="AHD90" s="308"/>
      <c r="AHE90" s="308"/>
      <c r="AHF90" s="308"/>
      <c r="AHG90" s="308"/>
      <c r="AHH90" s="308"/>
      <c r="AHI90" s="308"/>
      <c r="AHJ90" s="308"/>
      <c r="AHK90" s="315"/>
      <c r="AHL90" s="319"/>
      <c r="AHM90" s="317"/>
      <c r="AHN90" s="305"/>
      <c r="AHO90" s="306"/>
      <c r="AHP90" s="314"/>
      <c r="AHQ90" s="308"/>
      <c r="AHR90" s="308"/>
      <c r="AHS90" s="308"/>
      <c r="AHT90" s="308"/>
      <c r="AHU90" s="308"/>
      <c r="AHV90" s="308"/>
      <c r="AHW90" s="308"/>
      <c r="AHX90" s="308"/>
      <c r="AHY90" s="308"/>
      <c r="AHZ90" s="308"/>
      <c r="AIA90" s="308"/>
      <c r="AIB90" s="308"/>
      <c r="AIC90" s="309"/>
      <c r="AID90" s="310"/>
      <c r="AIE90" s="308"/>
      <c r="AIF90" s="308"/>
      <c r="AIG90" s="308"/>
      <c r="AIH90" s="308"/>
      <c r="AII90" s="308"/>
      <c r="AIJ90" s="308"/>
      <c r="AIK90" s="308"/>
      <c r="AIL90" s="308"/>
      <c r="AIM90" s="315"/>
      <c r="AIN90" s="319"/>
      <c r="AIO90" s="317"/>
      <c r="AIP90" s="305"/>
      <c r="AIQ90" s="306"/>
      <c r="AIR90" s="314"/>
      <c r="AIS90" s="308"/>
      <c r="AIT90" s="308"/>
      <c r="AIU90" s="308"/>
      <c r="AIV90" s="308"/>
      <c r="AIW90" s="308"/>
      <c r="AIX90" s="308"/>
      <c r="AIY90" s="308"/>
      <c r="AIZ90" s="308"/>
      <c r="AJA90" s="308"/>
      <c r="AJB90" s="308"/>
      <c r="AJC90" s="308"/>
      <c r="AJD90" s="308"/>
      <c r="AJE90" s="309"/>
      <c r="AJF90" s="310"/>
      <c r="AJG90" s="308"/>
      <c r="AJH90" s="308"/>
      <c r="AJI90" s="308"/>
      <c r="AJJ90" s="308"/>
      <c r="AJK90" s="308"/>
      <c r="AJL90" s="308"/>
      <c r="AJM90" s="308"/>
      <c r="AJN90" s="308"/>
      <c r="AJO90" s="315"/>
      <c r="AJP90" s="319"/>
      <c r="AJQ90" s="317"/>
      <c r="AJR90" s="305"/>
      <c r="AJS90" s="306"/>
      <c r="AJT90" s="314"/>
      <c r="AJU90" s="308"/>
      <c r="AJV90" s="308"/>
      <c r="AJW90" s="308"/>
      <c r="AJX90" s="308"/>
      <c r="AJY90" s="308"/>
      <c r="AJZ90" s="308"/>
      <c r="AKA90" s="308"/>
      <c r="AKB90" s="308"/>
      <c r="AKC90" s="308"/>
      <c r="AKD90" s="308"/>
      <c r="AKE90" s="308"/>
      <c r="AKF90" s="308"/>
      <c r="AKG90" s="309"/>
      <c r="AKH90" s="310"/>
      <c r="AKI90" s="308"/>
      <c r="AKJ90" s="308"/>
      <c r="AKK90" s="308"/>
      <c r="AKL90" s="308"/>
      <c r="AKM90" s="308"/>
      <c r="AKN90" s="308"/>
      <c r="AKO90" s="308"/>
      <c r="AKP90" s="308"/>
      <c r="AKQ90" s="315"/>
      <c r="AKR90" s="319"/>
      <c r="AKS90" s="317"/>
      <c r="AKT90" s="305"/>
      <c r="AKU90" s="306"/>
      <c r="AKV90" s="314"/>
      <c r="AKW90" s="308"/>
      <c r="AKX90" s="308"/>
      <c r="AKY90" s="308"/>
      <c r="AKZ90" s="308"/>
      <c r="ALA90" s="308"/>
      <c r="ALB90" s="308"/>
      <c r="ALC90" s="308"/>
      <c r="ALD90" s="308"/>
      <c r="ALE90" s="308"/>
      <c r="ALF90" s="308"/>
      <c r="ALG90" s="308"/>
      <c r="ALH90" s="308"/>
      <c r="ALI90" s="309"/>
      <c r="ALJ90" s="310"/>
      <c r="ALK90" s="308"/>
      <c r="ALL90" s="308"/>
      <c r="ALM90" s="308"/>
      <c r="ALN90" s="308"/>
      <c r="ALO90" s="308"/>
      <c r="ALP90" s="308"/>
      <c r="ALQ90" s="308"/>
      <c r="ALR90" s="308"/>
      <c r="ALS90" s="315"/>
      <c r="ALT90" s="319"/>
      <c r="ALU90" s="317"/>
      <c r="ALV90" s="305"/>
      <c r="ALW90" s="306"/>
      <c r="ALX90" s="314"/>
      <c r="ALY90" s="308"/>
      <c r="ALZ90" s="308"/>
      <c r="AMA90" s="308"/>
      <c r="AMB90" s="308"/>
      <c r="AMC90" s="308"/>
      <c r="AMD90" s="308"/>
      <c r="AME90" s="308"/>
      <c r="AMF90" s="308"/>
      <c r="AMG90" s="308"/>
      <c r="AMH90" s="308"/>
      <c r="AMI90" s="308"/>
      <c r="AMJ90" s="308"/>
      <c r="AMK90" s="309"/>
      <c r="AML90" s="310"/>
      <c r="AMM90" s="308"/>
      <c r="AMN90" s="308"/>
      <c r="AMO90" s="308"/>
      <c r="AMP90" s="308"/>
      <c r="AMQ90" s="308"/>
      <c r="AMR90" s="308"/>
      <c r="AMS90" s="308"/>
      <c r="AMT90" s="308"/>
      <c r="AMU90" s="315"/>
      <c r="AMV90" s="319"/>
      <c r="AMW90" s="317"/>
      <c r="AMX90" s="305"/>
      <c r="AMY90" s="306"/>
      <c r="AMZ90" s="314"/>
      <c r="ANA90" s="308"/>
      <c r="ANB90" s="308"/>
      <c r="ANC90" s="308"/>
      <c r="AND90" s="308"/>
      <c r="ANE90" s="308"/>
      <c r="ANF90" s="308"/>
      <c r="ANG90" s="308"/>
      <c r="ANH90" s="308"/>
      <c r="ANI90" s="308"/>
      <c r="ANJ90" s="308"/>
      <c r="ANK90" s="308"/>
      <c r="ANL90" s="308"/>
      <c r="ANM90" s="309"/>
      <c r="ANN90" s="310"/>
      <c r="ANO90" s="308"/>
      <c r="ANP90" s="308"/>
      <c r="ANQ90" s="308"/>
      <c r="ANR90" s="308"/>
      <c r="ANS90" s="308"/>
      <c r="ANT90" s="308"/>
      <c r="ANU90" s="308"/>
      <c r="ANV90" s="308"/>
      <c r="ANW90" s="315"/>
      <c r="ANX90" s="319"/>
      <c r="ANY90" s="317"/>
      <c r="ANZ90" s="305"/>
      <c r="AOA90" s="306"/>
      <c r="AOB90" s="314"/>
      <c r="AOC90" s="308"/>
      <c r="AOD90" s="308"/>
      <c r="AOE90" s="308"/>
      <c r="AOF90" s="308"/>
      <c r="AOG90" s="308"/>
      <c r="AOH90" s="308"/>
      <c r="AOI90" s="308"/>
      <c r="AOJ90" s="308"/>
      <c r="AOK90" s="308"/>
      <c r="AOL90" s="308"/>
      <c r="AOM90" s="308"/>
      <c r="AON90" s="308"/>
      <c r="AOO90" s="309"/>
      <c r="AOP90" s="310"/>
      <c r="AOQ90" s="308"/>
      <c r="AOR90" s="308"/>
      <c r="AOS90" s="308"/>
      <c r="AOT90" s="308"/>
      <c r="AOU90" s="308"/>
      <c r="AOV90" s="308"/>
      <c r="AOW90" s="308"/>
      <c r="AOX90" s="308"/>
      <c r="AOY90" s="315"/>
      <c r="AOZ90" s="319"/>
      <c r="APA90" s="317"/>
      <c r="APB90" s="305"/>
      <c r="APC90" s="306"/>
      <c r="APD90" s="314"/>
      <c r="APE90" s="308"/>
      <c r="APF90" s="308"/>
      <c r="APG90" s="308"/>
      <c r="APH90" s="308"/>
      <c r="API90" s="308"/>
      <c r="APJ90" s="308"/>
      <c r="APK90" s="308"/>
      <c r="APL90" s="308"/>
      <c r="APM90" s="308"/>
      <c r="APN90" s="308"/>
      <c r="APO90" s="308"/>
      <c r="APP90" s="308"/>
      <c r="APQ90" s="309"/>
      <c r="APR90" s="310"/>
      <c r="APS90" s="308"/>
      <c r="APT90" s="308"/>
      <c r="APU90" s="308"/>
      <c r="APV90" s="308"/>
      <c r="APW90" s="308"/>
      <c r="APX90" s="308"/>
      <c r="APY90" s="308"/>
      <c r="APZ90" s="308"/>
      <c r="AQA90" s="315"/>
      <c r="AQB90" s="319"/>
      <c r="AQC90" s="317"/>
      <c r="AQD90" s="305"/>
      <c r="AQE90" s="306"/>
      <c r="AQF90" s="314"/>
      <c r="AQG90" s="308"/>
      <c r="AQH90" s="308"/>
      <c r="AQI90" s="308"/>
      <c r="AQJ90" s="308"/>
      <c r="AQK90" s="308"/>
      <c r="AQL90" s="308"/>
      <c r="AQM90" s="308"/>
      <c r="AQN90" s="308"/>
      <c r="AQO90" s="308"/>
      <c r="AQP90" s="308"/>
      <c r="AQQ90" s="308"/>
      <c r="AQR90" s="308"/>
      <c r="AQS90" s="309"/>
      <c r="AQT90" s="310"/>
      <c r="AQU90" s="308"/>
      <c r="AQV90" s="308"/>
      <c r="AQW90" s="308"/>
      <c r="AQX90" s="308"/>
      <c r="AQY90" s="308"/>
      <c r="AQZ90" s="308"/>
      <c r="ARA90" s="308"/>
      <c r="ARB90" s="308"/>
      <c r="ARC90" s="315"/>
      <c r="ARD90" s="319"/>
      <c r="ARE90" s="317"/>
      <c r="ARF90" s="305"/>
      <c r="ARG90" s="306"/>
      <c r="ARH90" s="314"/>
      <c r="ARI90" s="308"/>
      <c r="ARJ90" s="308"/>
      <c r="ARK90" s="308"/>
      <c r="ARL90" s="308"/>
      <c r="ARM90" s="308"/>
      <c r="ARN90" s="308"/>
      <c r="ARO90" s="308"/>
      <c r="ARP90" s="308"/>
      <c r="ARQ90" s="308"/>
      <c r="ARR90" s="308"/>
      <c r="ARS90" s="308"/>
      <c r="ART90" s="308"/>
      <c r="ARU90" s="309"/>
      <c r="ARV90" s="310"/>
      <c r="ARW90" s="308"/>
      <c r="ARX90" s="308"/>
      <c r="ARY90" s="308"/>
      <c r="ARZ90" s="308"/>
      <c r="ASA90" s="308"/>
      <c r="ASB90" s="308"/>
      <c r="ASC90" s="308"/>
      <c r="ASD90" s="308"/>
      <c r="ASE90" s="315"/>
      <c r="ASF90" s="319"/>
      <c r="ASG90" s="317"/>
      <c r="ASH90" s="305"/>
      <c r="ASI90" s="306"/>
      <c r="ASJ90" s="314"/>
      <c r="ASK90" s="308"/>
      <c r="ASL90" s="308"/>
      <c r="ASM90" s="308"/>
      <c r="ASN90" s="308"/>
      <c r="ASO90" s="308"/>
      <c r="ASP90" s="308"/>
      <c r="ASQ90" s="308"/>
      <c r="ASR90" s="308"/>
      <c r="ASS90" s="308"/>
      <c r="AST90" s="308"/>
      <c r="ASU90" s="308"/>
      <c r="ASV90" s="308"/>
      <c r="ASW90" s="309"/>
      <c r="ASX90" s="310"/>
      <c r="ASY90" s="308"/>
      <c r="ASZ90" s="308"/>
      <c r="ATA90" s="308"/>
      <c r="ATB90" s="308"/>
      <c r="ATC90" s="308"/>
      <c r="ATD90" s="308"/>
      <c r="ATE90" s="308"/>
      <c r="ATF90" s="308"/>
      <c r="ATG90" s="315"/>
      <c r="ATH90" s="319"/>
      <c r="ATI90" s="317"/>
      <c r="ATJ90" s="305"/>
      <c r="ATK90" s="306"/>
      <c r="ATL90" s="314"/>
      <c r="ATM90" s="308"/>
      <c r="ATN90" s="308"/>
      <c r="ATO90" s="308"/>
      <c r="ATP90" s="308"/>
      <c r="ATQ90" s="308"/>
      <c r="ATR90" s="308"/>
      <c r="ATS90" s="308"/>
      <c r="ATT90" s="308"/>
      <c r="ATU90" s="308"/>
      <c r="ATV90" s="308"/>
      <c r="ATW90" s="308"/>
      <c r="ATX90" s="308"/>
      <c r="ATY90" s="309"/>
      <c r="ATZ90" s="310"/>
      <c r="AUA90" s="308"/>
      <c r="AUB90" s="308"/>
      <c r="AUC90" s="308"/>
      <c r="AUD90" s="308"/>
      <c r="AUE90" s="308"/>
      <c r="AUF90" s="308"/>
      <c r="AUG90" s="308"/>
      <c r="AUH90" s="308"/>
      <c r="AUI90" s="315"/>
      <c r="AUJ90" s="319"/>
      <c r="AUK90" s="317"/>
      <c r="AUL90" s="305"/>
      <c r="AUM90" s="306"/>
      <c r="AUN90" s="314"/>
      <c r="AUO90" s="308"/>
      <c r="AUP90" s="308"/>
      <c r="AUQ90" s="308"/>
      <c r="AUR90" s="308"/>
      <c r="AUS90" s="308"/>
      <c r="AUT90" s="308"/>
      <c r="AUU90" s="308"/>
      <c r="AUV90" s="308"/>
      <c r="AUW90" s="308"/>
      <c r="AUX90" s="308"/>
      <c r="AUY90" s="308"/>
      <c r="AUZ90" s="308"/>
      <c r="AVA90" s="309"/>
      <c r="AVB90" s="310"/>
      <c r="AVC90" s="308"/>
      <c r="AVD90" s="308"/>
      <c r="AVE90" s="308"/>
      <c r="AVF90" s="308"/>
      <c r="AVG90" s="308"/>
      <c r="AVH90" s="308"/>
      <c r="AVI90" s="308"/>
      <c r="AVJ90" s="308"/>
      <c r="AVK90" s="315"/>
      <c r="AVL90" s="319"/>
      <c r="AVM90" s="317"/>
      <c r="AVN90" s="305"/>
      <c r="AVO90" s="306"/>
      <c r="AVP90" s="314"/>
      <c r="AVQ90" s="308"/>
      <c r="AVR90" s="308"/>
      <c r="AVS90" s="308"/>
      <c r="AVT90" s="308"/>
      <c r="AVU90" s="308"/>
      <c r="AVV90" s="308"/>
      <c r="AVW90" s="308"/>
      <c r="AVX90" s="308"/>
      <c r="AVY90" s="308"/>
      <c r="AVZ90" s="308"/>
      <c r="AWA90" s="308"/>
      <c r="AWB90" s="308"/>
      <c r="AWC90" s="309"/>
      <c r="AWD90" s="310"/>
      <c r="AWE90" s="308"/>
      <c r="AWF90" s="308"/>
      <c r="AWG90" s="308"/>
      <c r="AWH90" s="308"/>
      <c r="AWI90" s="308"/>
      <c r="AWJ90" s="308"/>
      <c r="AWK90" s="308"/>
      <c r="AWL90" s="308"/>
      <c r="AWM90" s="315"/>
      <c r="AWN90" s="319"/>
      <c r="AWO90" s="317"/>
      <c r="AWP90" s="305"/>
      <c r="AWQ90" s="306"/>
      <c r="AWR90" s="314"/>
      <c r="AWS90" s="308"/>
      <c r="AWT90" s="308"/>
      <c r="AWU90" s="308"/>
      <c r="AWV90" s="308"/>
      <c r="AWW90" s="308"/>
      <c r="AWX90" s="308"/>
      <c r="AWY90" s="308"/>
      <c r="AWZ90" s="308"/>
      <c r="AXA90" s="308"/>
      <c r="AXB90" s="308"/>
      <c r="AXC90" s="308"/>
      <c r="AXD90" s="308"/>
      <c r="AXE90" s="309"/>
      <c r="AXF90" s="310"/>
      <c r="AXG90" s="308"/>
      <c r="AXH90" s="308"/>
      <c r="AXI90" s="308"/>
      <c r="AXJ90" s="308"/>
      <c r="AXK90" s="308"/>
      <c r="AXL90" s="308"/>
      <c r="AXM90" s="308"/>
      <c r="AXN90" s="308"/>
      <c r="AXO90" s="315"/>
      <c r="AXP90" s="319"/>
      <c r="AXQ90" s="317"/>
      <c r="AXR90" s="305"/>
      <c r="AXS90" s="306"/>
      <c r="AXT90" s="314"/>
      <c r="AXU90" s="308"/>
      <c r="AXV90" s="308"/>
      <c r="AXW90" s="308"/>
      <c r="AXX90" s="308"/>
      <c r="AXY90" s="308"/>
      <c r="AXZ90" s="308"/>
      <c r="AYA90" s="308"/>
      <c r="AYB90" s="308"/>
      <c r="AYC90" s="308"/>
      <c r="AYD90" s="308"/>
      <c r="AYE90" s="308"/>
      <c r="AYF90" s="308"/>
      <c r="AYG90" s="309"/>
      <c r="AYH90" s="310"/>
      <c r="AYI90" s="308"/>
      <c r="AYJ90" s="308"/>
      <c r="AYK90" s="308"/>
      <c r="AYL90" s="308"/>
      <c r="AYM90" s="308"/>
      <c r="AYN90" s="308"/>
      <c r="AYO90" s="308"/>
      <c r="AYP90" s="308"/>
      <c r="AYQ90" s="315"/>
      <c r="AYR90" s="319"/>
      <c r="AYS90" s="317"/>
      <c r="AYT90" s="305"/>
      <c r="AYU90" s="306"/>
      <c r="AYV90" s="314"/>
      <c r="AYW90" s="308"/>
      <c r="AYX90" s="308"/>
      <c r="AYY90" s="308"/>
      <c r="AYZ90" s="308"/>
      <c r="AZA90" s="308"/>
      <c r="AZB90" s="308"/>
      <c r="AZC90" s="308"/>
      <c r="AZD90" s="308"/>
      <c r="AZE90" s="308"/>
      <c r="AZF90" s="308"/>
      <c r="AZG90" s="308"/>
      <c r="AZH90" s="308"/>
      <c r="AZI90" s="309"/>
      <c r="AZJ90" s="310"/>
      <c r="AZK90" s="308"/>
      <c r="AZL90" s="308"/>
      <c r="AZM90" s="308"/>
      <c r="AZN90" s="308"/>
      <c r="AZO90" s="308"/>
      <c r="AZP90" s="308"/>
      <c r="AZQ90" s="308"/>
      <c r="AZR90" s="308"/>
      <c r="AZS90" s="315"/>
      <c r="AZT90" s="319"/>
      <c r="AZU90" s="317"/>
      <c r="AZV90" s="305"/>
      <c r="AZW90" s="306"/>
      <c r="AZX90" s="314"/>
      <c r="AZY90" s="308"/>
      <c r="AZZ90" s="308"/>
      <c r="BAA90" s="308"/>
      <c r="BAB90" s="308"/>
      <c r="BAC90" s="308"/>
      <c r="BAD90" s="308"/>
      <c r="BAE90" s="308"/>
      <c r="BAF90" s="308"/>
      <c r="BAG90" s="308"/>
      <c r="BAH90" s="308"/>
      <c r="BAI90" s="308"/>
      <c r="BAJ90" s="308"/>
      <c r="BAK90" s="309"/>
      <c r="BAL90" s="310"/>
      <c r="BAM90" s="308"/>
      <c r="BAN90" s="308"/>
      <c r="BAO90" s="308"/>
      <c r="BAP90" s="308"/>
      <c r="BAQ90" s="308"/>
      <c r="BAR90" s="308"/>
      <c r="BAS90" s="308"/>
      <c r="BAT90" s="308"/>
      <c r="BAU90" s="315"/>
      <c r="BAV90" s="319"/>
      <c r="BAW90" s="317"/>
      <c r="BAX90" s="305"/>
      <c r="BAY90" s="306"/>
      <c r="BAZ90" s="314"/>
      <c r="BBA90" s="308"/>
      <c r="BBB90" s="308"/>
      <c r="BBC90" s="308"/>
      <c r="BBD90" s="308"/>
      <c r="BBE90" s="308"/>
      <c r="BBF90" s="308"/>
      <c r="BBG90" s="308"/>
      <c r="BBH90" s="308"/>
      <c r="BBI90" s="308"/>
      <c r="BBJ90" s="308"/>
      <c r="BBK90" s="308"/>
      <c r="BBL90" s="308"/>
      <c r="BBM90" s="309"/>
      <c r="BBN90" s="310"/>
      <c r="BBO90" s="308"/>
      <c r="BBP90" s="308"/>
      <c r="BBQ90" s="308"/>
      <c r="BBR90" s="308"/>
      <c r="BBS90" s="308"/>
      <c r="BBT90" s="308"/>
      <c r="BBU90" s="308"/>
      <c r="BBV90" s="308"/>
      <c r="BBW90" s="315"/>
      <c r="BBX90" s="319"/>
      <c r="BBY90" s="317"/>
      <c r="BBZ90" s="305"/>
      <c r="BCA90" s="306"/>
      <c r="BCB90" s="314"/>
      <c r="BCC90" s="308"/>
      <c r="BCD90" s="308"/>
      <c r="BCE90" s="308"/>
      <c r="BCF90" s="308"/>
      <c r="BCG90" s="308"/>
      <c r="BCH90" s="308"/>
      <c r="BCI90" s="308"/>
      <c r="BCJ90" s="308"/>
      <c r="BCK90" s="308"/>
      <c r="BCL90" s="308"/>
      <c r="BCM90" s="308"/>
      <c r="BCN90" s="308"/>
      <c r="BCO90" s="309"/>
      <c r="BCP90" s="310"/>
      <c r="BCQ90" s="308"/>
      <c r="BCR90" s="308"/>
      <c r="BCS90" s="308"/>
      <c r="BCT90" s="308"/>
      <c r="BCU90" s="308"/>
      <c r="BCV90" s="308"/>
      <c r="BCW90" s="308"/>
      <c r="BCX90" s="308"/>
      <c r="BCY90" s="315"/>
      <c r="BCZ90" s="319"/>
      <c r="BDA90" s="317"/>
      <c r="BDB90" s="305"/>
      <c r="BDC90" s="306"/>
      <c r="BDD90" s="314"/>
      <c r="BDE90" s="308"/>
      <c r="BDF90" s="308"/>
      <c r="BDG90" s="308"/>
      <c r="BDH90" s="308"/>
      <c r="BDI90" s="308"/>
      <c r="BDJ90" s="308"/>
      <c r="BDK90" s="308"/>
      <c r="BDL90" s="308"/>
      <c r="BDM90" s="308"/>
      <c r="BDN90" s="308"/>
      <c r="BDO90" s="308"/>
      <c r="BDP90" s="308"/>
      <c r="BDQ90" s="309"/>
      <c r="BDR90" s="310"/>
      <c r="BDS90" s="308"/>
      <c r="BDT90" s="308"/>
      <c r="BDU90" s="308"/>
      <c r="BDV90" s="308"/>
      <c r="BDW90" s="308"/>
      <c r="BDX90" s="308"/>
      <c r="BDY90" s="308"/>
      <c r="BDZ90" s="308"/>
      <c r="BEA90" s="315"/>
      <c r="BEB90" s="319"/>
      <c r="BEC90" s="317"/>
      <c r="BED90" s="305"/>
      <c r="BEE90" s="306"/>
      <c r="BEF90" s="314"/>
      <c r="BEG90" s="308"/>
      <c r="BEH90" s="308"/>
      <c r="BEI90" s="308"/>
      <c r="BEJ90" s="308"/>
      <c r="BEK90" s="308"/>
      <c r="BEL90" s="308"/>
      <c r="BEM90" s="308"/>
      <c r="BEN90" s="308"/>
      <c r="BEO90" s="308"/>
      <c r="BEP90" s="308"/>
      <c r="BEQ90" s="308"/>
      <c r="BER90" s="308"/>
      <c r="BES90" s="309"/>
      <c r="BET90" s="310"/>
      <c r="BEU90" s="308"/>
      <c r="BEV90" s="308"/>
      <c r="BEW90" s="308"/>
      <c r="BEX90" s="308"/>
      <c r="BEY90" s="308"/>
      <c r="BEZ90" s="308"/>
      <c r="BFA90" s="308"/>
      <c r="BFB90" s="308"/>
      <c r="BFC90" s="315"/>
      <c r="BFD90" s="319"/>
      <c r="BFE90" s="317"/>
      <c r="BFF90" s="305"/>
      <c r="BFG90" s="306"/>
      <c r="BFH90" s="314"/>
      <c r="BFI90" s="308"/>
      <c r="BFJ90" s="308"/>
      <c r="BFK90" s="308"/>
      <c r="BFL90" s="308"/>
      <c r="BFM90" s="308"/>
      <c r="BFN90" s="308"/>
      <c r="BFO90" s="308"/>
      <c r="BFP90" s="308"/>
      <c r="BFQ90" s="308"/>
      <c r="BFR90" s="308"/>
      <c r="BFS90" s="308"/>
      <c r="BFT90" s="308"/>
      <c r="BFU90" s="309"/>
      <c r="BFV90" s="310"/>
      <c r="BFW90" s="308"/>
      <c r="BFX90" s="308"/>
      <c r="BFY90" s="308"/>
      <c r="BFZ90" s="308"/>
      <c r="BGA90" s="308"/>
      <c r="BGB90" s="308"/>
      <c r="BGC90" s="308"/>
      <c r="BGD90" s="308"/>
      <c r="BGE90" s="315"/>
      <c r="BGF90" s="319"/>
      <c r="BGG90" s="317"/>
      <c r="BGH90" s="305"/>
      <c r="BGI90" s="306"/>
      <c r="BGJ90" s="314"/>
      <c r="BGK90" s="308"/>
      <c r="BGL90" s="308"/>
      <c r="BGM90" s="308"/>
      <c r="BGN90" s="308"/>
      <c r="BGO90" s="308"/>
      <c r="BGP90" s="308"/>
      <c r="BGQ90" s="308"/>
      <c r="BGR90" s="308"/>
      <c r="BGS90" s="308"/>
      <c r="BGT90" s="308"/>
      <c r="BGU90" s="308"/>
      <c r="BGV90" s="308"/>
      <c r="BGW90" s="309"/>
      <c r="BGX90" s="310"/>
      <c r="BGY90" s="308"/>
      <c r="BGZ90" s="308"/>
      <c r="BHA90" s="308"/>
      <c r="BHB90" s="308"/>
      <c r="BHC90" s="308"/>
      <c r="BHD90" s="308"/>
      <c r="BHE90" s="308"/>
      <c r="BHF90" s="308"/>
      <c r="BHG90" s="315"/>
      <c r="BHH90" s="319"/>
      <c r="BHI90" s="317"/>
      <c r="BHJ90" s="305"/>
      <c r="BHK90" s="306"/>
      <c r="BHL90" s="314"/>
      <c r="BHM90" s="308"/>
      <c r="BHN90" s="308"/>
      <c r="BHO90" s="308"/>
      <c r="BHP90" s="308"/>
      <c r="BHQ90" s="308"/>
      <c r="BHR90" s="308"/>
      <c r="BHS90" s="308"/>
      <c r="BHT90" s="308"/>
      <c r="BHU90" s="308"/>
      <c r="BHV90" s="308"/>
      <c r="BHW90" s="308"/>
      <c r="BHX90" s="308"/>
      <c r="BHY90" s="309"/>
      <c r="BHZ90" s="310"/>
      <c r="BIA90" s="308"/>
      <c r="BIB90" s="308"/>
      <c r="BIC90" s="308"/>
      <c r="BID90" s="308"/>
      <c r="BIE90" s="308"/>
      <c r="BIF90" s="308"/>
      <c r="BIG90" s="308"/>
      <c r="BIH90" s="308"/>
      <c r="BII90" s="315"/>
      <c r="BIJ90" s="319"/>
      <c r="BIK90" s="317"/>
      <c r="BIL90" s="305"/>
      <c r="BIM90" s="306"/>
      <c r="BIN90" s="314"/>
      <c r="BIO90" s="308"/>
      <c r="BIP90" s="308"/>
      <c r="BIQ90" s="308"/>
      <c r="BIR90" s="308"/>
      <c r="BIS90" s="308"/>
      <c r="BIT90" s="308"/>
      <c r="BIU90" s="308"/>
      <c r="BIV90" s="308"/>
      <c r="BIW90" s="308"/>
      <c r="BIX90" s="308"/>
      <c r="BIY90" s="308"/>
      <c r="BIZ90" s="308"/>
      <c r="BJA90" s="309"/>
      <c r="BJB90" s="310"/>
      <c r="BJC90" s="308"/>
      <c r="BJD90" s="308"/>
      <c r="BJE90" s="308"/>
      <c r="BJF90" s="308"/>
      <c r="BJG90" s="308"/>
      <c r="BJH90" s="308"/>
      <c r="BJI90" s="308"/>
      <c r="BJJ90" s="308"/>
      <c r="BJK90" s="315"/>
      <c r="BJL90" s="319"/>
      <c r="BJM90" s="317"/>
      <c r="BJN90" s="305"/>
      <c r="BJO90" s="306"/>
      <c r="BJP90" s="314"/>
      <c r="BJQ90" s="308"/>
      <c r="BJR90" s="308"/>
      <c r="BJS90" s="308"/>
      <c r="BJT90" s="308"/>
      <c r="BJU90" s="308"/>
      <c r="BJV90" s="308"/>
      <c r="BJW90" s="308"/>
      <c r="BJX90" s="308"/>
      <c r="BJY90" s="308"/>
      <c r="BJZ90" s="308"/>
      <c r="BKA90" s="308"/>
      <c r="BKB90" s="308"/>
      <c r="BKC90" s="309"/>
      <c r="BKD90" s="310"/>
      <c r="BKE90" s="308"/>
      <c r="BKF90" s="308"/>
      <c r="BKG90" s="308"/>
      <c r="BKH90" s="308"/>
      <c r="BKI90" s="308"/>
      <c r="BKJ90" s="308"/>
      <c r="BKK90" s="308"/>
      <c r="BKL90" s="308"/>
      <c r="BKM90" s="315"/>
      <c r="BKN90" s="319"/>
      <c r="BKO90" s="317"/>
      <c r="BKP90" s="305"/>
      <c r="BKQ90" s="306"/>
      <c r="BKR90" s="314"/>
      <c r="BKS90" s="308"/>
      <c r="BKT90" s="308"/>
      <c r="BKU90" s="308"/>
      <c r="BKV90" s="308"/>
      <c r="BKW90" s="308"/>
      <c r="BKX90" s="308"/>
      <c r="BKY90" s="308"/>
      <c r="BKZ90" s="308"/>
      <c r="BLA90" s="308"/>
      <c r="BLB90" s="308"/>
      <c r="BLC90" s="308"/>
      <c r="BLD90" s="308"/>
      <c r="BLE90" s="309"/>
      <c r="BLF90" s="310"/>
      <c r="BLG90" s="308"/>
      <c r="BLH90" s="308"/>
      <c r="BLI90" s="308"/>
      <c r="BLJ90" s="308"/>
      <c r="BLK90" s="308"/>
      <c r="BLL90" s="308"/>
      <c r="BLM90" s="308"/>
      <c r="BLN90" s="308"/>
      <c r="BLO90" s="315"/>
      <c r="BLP90" s="319"/>
      <c r="BLQ90" s="317"/>
      <c r="BLR90" s="305"/>
      <c r="BLS90" s="306"/>
      <c r="BLT90" s="314"/>
      <c r="BLU90" s="308"/>
      <c r="BLV90" s="308"/>
      <c r="BLW90" s="308"/>
      <c r="BLX90" s="308"/>
      <c r="BLY90" s="308"/>
      <c r="BLZ90" s="308"/>
      <c r="BMA90" s="308"/>
      <c r="BMB90" s="308"/>
      <c r="BMC90" s="308"/>
      <c r="BMD90" s="308"/>
      <c r="BME90" s="308"/>
      <c r="BMF90" s="308"/>
      <c r="BMG90" s="309"/>
      <c r="BMH90" s="310"/>
      <c r="BMI90" s="308"/>
      <c r="BMJ90" s="308"/>
      <c r="BMK90" s="308"/>
      <c r="BML90" s="308"/>
      <c r="BMM90" s="308"/>
      <c r="BMN90" s="308"/>
      <c r="BMO90" s="308"/>
      <c r="BMP90" s="308"/>
      <c r="BMQ90" s="315"/>
      <c r="BMR90" s="319"/>
      <c r="BMS90" s="317"/>
      <c r="BMT90" s="305"/>
      <c r="BMU90" s="306"/>
      <c r="BMV90" s="314"/>
      <c r="BMW90" s="308"/>
      <c r="BMX90" s="308"/>
      <c r="BMY90" s="308"/>
      <c r="BMZ90" s="308"/>
      <c r="BNA90" s="308"/>
      <c r="BNB90" s="308"/>
      <c r="BNC90" s="308"/>
      <c r="BND90" s="308"/>
      <c r="BNE90" s="308"/>
      <c r="BNF90" s="308"/>
      <c r="BNG90" s="308"/>
      <c r="BNH90" s="308"/>
      <c r="BNI90" s="309"/>
      <c r="BNJ90" s="310"/>
      <c r="BNK90" s="308"/>
      <c r="BNL90" s="308"/>
      <c r="BNM90" s="308"/>
      <c r="BNN90" s="308"/>
      <c r="BNO90" s="308"/>
      <c r="BNP90" s="308"/>
      <c r="BNQ90" s="308"/>
      <c r="BNR90" s="308"/>
      <c r="BNS90" s="315"/>
      <c r="BNT90" s="319"/>
      <c r="BNU90" s="317"/>
      <c r="BNV90" s="305"/>
      <c r="BNW90" s="306"/>
      <c r="BNX90" s="314"/>
      <c r="BNY90" s="308"/>
      <c r="BNZ90" s="308"/>
      <c r="BOA90" s="308"/>
      <c r="BOB90" s="308"/>
      <c r="BOC90" s="308"/>
      <c r="BOD90" s="308"/>
      <c r="BOE90" s="308"/>
      <c r="BOF90" s="308"/>
      <c r="BOG90" s="308"/>
      <c r="BOH90" s="308"/>
      <c r="BOI90" s="308"/>
      <c r="BOJ90" s="308"/>
      <c r="BOK90" s="309"/>
      <c r="BOL90" s="310"/>
      <c r="BOM90" s="308"/>
      <c r="BON90" s="308"/>
      <c r="BOO90" s="308"/>
      <c r="BOP90" s="308"/>
      <c r="BOQ90" s="308"/>
      <c r="BOR90" s="308"/>
      <c r="BOS90" s="308"/>
      <c r="BOT90" s="308"/>
      <c r="BOU90" s="315"/>
      <c r="BOV90" s="319"/>
      <c r="BOW90" s="317"/>
      <c r="BOX90" s="305"/>
      <c r="BOY90" s="306"/>
      <c r="BOZ90" s="314"/>
      <c r="BPA90" s="308"/>
      <c r="BPB90" s="308"/>
      <c r="BPC90" s="308"/>
      <c r="BPD90" s="308"/>
      <c r="BPE90" s="308"/>
      <c r="BPF90" s="308"/>
      <c r="BPG90" s="308"/>
      <c r="BPH90" s="308"/>
      <c r="BPI90" s="308"/>
      <c r="BPJ90" s="308"/>
      <c r="BPK90" s="308"/>
      <c r="BPL90" s="308"/>
      <c r="BPM90" s="309"/>
      <c r="BPN90" s="310"/>
      <c r="BPO90" s="308"/>
      <c r="BPP90" s="308"/>
      <c r="BPQ90" s="308"/>
      <c r="BPR90" s="308"/>
      <c r="BPS90" s="308"/>
      <c r="BPT90" s="308"/>
      <c r="BPU90" s="308"/>
      <c r="BPV90" s="308"/>
      <c r="BPW90" s="315"/>
      <c r="BPX90" s="319"/>
      <c r="BPY90" s="317"/>
      <c r="BPZ90" s="305"/>
      <c r="BQA90" s="306"/>
      <c r="BQB90" s="314"/>
      <c r="BQC90" s="308"/>
      <c r="BQD90" s="308"/>
      <c r="BQE90" s="308"/>
      <c r="BQF90" s="308"/>
      <c r="BQG90" s="308"/>
      <c r="BQH90" s="308"/>
      <c r="BQI90" s="308"/>
      <c r="BQJ90" s="308"/>
      <c r="BQK90" s="308"/>
      <c r="BQL90" s="308"/>
      <c r="BQM90" s="308"/>
      <c r="BQN90" s="308"/>
      <c r="BQO90" s="309"/>
      <c r="BQP90" s="310"/>
      <c r="BQQ90" s="308"/>
      <c r="BQR90" s="308"/>
      <c r="BQS90" s="308"/>
      <c r="BQT90" s="308"/>
      <c r="BQU90" s="308"/>
      <c r="BQV90" s="308"/>
      <c r="BQW90" s="308"/>
      <c r="BQX90" s="308"/>
      <c r="BQY90" s="315"/>
      <c r="BQZ90" s="319"/>
      <c r="BRA90" s="317"/>
      <c r="BRB90" s="305"/>
      <c r="BRC90" s="306"/>
      <c r="BRD90" s="314"/>
      <c r="BRE90" s="308"/>
      <c r="BRF90" s="308"/>
      <c r="BRG90" s="308"/>
      <c r="BRH90" s="308"/>
      <c r="BRI90" s="308"/>
      <c r="BRJ90" s="308"/>
      <c r="BRK90" s="308"/>
      <c r="BRL90" s="308"/>
      <c r="BRM90" s="308"/>
      <c r="BRN90" s="308"/>
      <c r="BRO90" s="308"/>
      <c r="BRP90" s="308"/>
      <c r="BRQ90" s="309"/>
      <c r="BRR90" s="310"/>
      <c r="BRS90" s="308"/>
      <c r="BRT90" s="308"/>
      <c r="BRU90" s="308"/>
      <c r="BRV90" s="308"/>
      <c r="BRW90" s="308"/>
      <c r="BRX90" s="308"/>
      <c r="BRY90" s="308"/>
      <c r="BRZ90" s="308"/>
      <c r="BSA90" s="315"/>
      <c r="BSB90" s="319"/>
      <c r="BSC90" s="317"/>
      <c r="BSD90" s="305"/>
      <c r="BSE90" s="306"/>
      <c r="BSF90" s="314"/>
      <c r="BSG90" s="308"/>
      <c r="BSH90" s="308"/>
      <c r="BSI90" s="308"/>
      <c r="BSJ90" s="308"/>
      <c r="BSK90" s="308"/>
      <c r="BSL90" s="308"/>
      <c r="BSM90" s="308"/>
      <c r="BSN90" s="308"/>
      <c r="BSO90" s="308"/>
      <c r="BSP90" s="308"/>
      <c r="BSQ90" s="308"/>
      <c r="BSR90" s="308"/>
      <c r="BSS90" s="309"/>
      <c r="BST90" s="310"/>
      <c r="BSU90" s="308"/>
      <c r="BSV90" s="308"/>
      <c r="BSW90" s="308"/>
      <c r="BSX90" s="308"/>
      <c r="BSY90" s="308"/>
      <c r="BSZ90" s="308"/>
      <c r="BTA90" s="308"/>
      <c r="BTB90" s="308"/>
      <c r="BTC90" s="315"/>
      <c r="BTD90" s="319"/>
      <c r="BTE90" s="317"/>
      <c r="BTF90" s="305"/>
      <c r="BTG90" s="306"/>
      <c r="BTH90" s="314"/>
      <c r="BTI90" s="308"/>
      <c r="BTJ90" s="308"/>
      <c r="BTK90" s="308"/>
      <c r="BTL90" s="308"/>
      <c r="BTM90" s="308"/>
      <c r="BTN90" s="308"/>
      <c r="BTO90" s="308"/>
      <c r="BTP90" s="308"/>
      <c r="BTQ90" s="308"/>
      <c r="BTR90" s="308"/>
      <c r="BTS90" s="308"/>
      <c r="BTT90" s="308"/>
      <c r="BTU90" s="309"/>
      <c r="BTV90" s="310"/>
      <c r="BTW90" s="308"/>
      <c r="BTX90" s="308"/>
      <c r="BTY90" s="308"/>
      <c r="BTZ90" s="308"/>
      <c r="BUA90" s="308"/>
      <c r="BUB90" s="308"/>
      <c r="BUC90" s="308"/>
      <c r="BUD90" s="308"/>
      <c r="BUE90" s="315"/>
      <c r="BUF90" s="319"/>
      <c r="BUG90" s="317"/>
      <c r="BUH90" s="305"/>
      <c r="BUI90" s="306"/>
      <c r="BUJ90" s="314"/>
      <c r="BUK90" s="308"/>
      <c r="BUL90" s="308"/>
      <c r="BUM90" s="308"/>
      <c r="BUN90" s="308"/>
      <c r="BUO90" s="308"/>
      <c r="BUP90" s="308"/>
      <c r="BUQ90" s="308"/>
      <c r="BUR90" s="308"/>
      <c r="BUS90" s="308"/>
      <c r="BUT90" s="308"/>
      <c r="BUU90" s="308"/>
      <c r="BUV90" s="308"/>
      <c r="BUW90" s="309"/>
      <c r="BUX90" s="310"/>
      <c r="BUY90" s="308"/>
      <c r="BUZ90" s="308"/>
      <c r="BVA90" s="308"/>
      <c r="BVB90" s="308"/>
      <c r="BVC90" s="308"/>
      <c r="BVD90" s="308"/>
      <c r="BVE90" s="308"/>
      <c r="BVF90" s="308"/>
      <c r="BVG90" s="315"/>
      <c r="BVH90" s="319"/>
      <c r="BVI90" s="317"/>
      <c r="BVJ90" s="305"/>
      <c r="BVK90" s="306"/>
      <c r="BVL90" s="314"/>
      <c r="BVM90" s="308"/>
      <c r="BVN90" s="308"/>
      <c r="BVO90" s="308"/>
      <c r="BVP90" s="308"/>
      <c r="BVQ90" s="308"/>
      <c r="BVR90" s="308"/>
      <c r="BVS90" s="308"/>
      <c r="BVT90" s="308"/>
      <c r="BVU90" s="308"/>
      <c r="BVV90" s="308"/>
      <c r="BVW90" s="308"/>
      <c r="BVX90" s="308"/>
      <c r="BVY90" s="309"/>
      <c r="BVZ90" s="310"/>
      <c r="BWA90" s="308"/>
      <c r="BWB90" s="308"/>
      <c r="BWC90" s="308"/>
      <c r="BWD90" s="308"/>
      <c r="BWE90" s="308"/>
      <c r="BWF90" s="308"/>
      <c r="BWG90" s="308"/>
      <c r="BWH90" s="308"/>
      <c r="BWI90" s="315"/>
      <c r="BWJ90" s="319"/>
      <c r="BWK90" s="317"/>
      <c r="BWL90" s="305"/>
      <c r="BWM90" s="306"/>
      <c r="BWN90" s="314"/>
      <c r="BWO90" s="308"/>
      <c r="BWP90" s="308"/>
      <c r="BWQ90" s="308"/>
      <c r="BWR90" s="308"/>
      <c r="BWS90" s="308"/>
      <c r="BWT90" s="308"/>
      <c r="BWU90" s="308"/>
      <c r="BWV90" s="308"/>
      <c r="BWW90" s="308"/>
      <c r="BWX90" s="308"/>
      <c r="BWY90" s="308"/>
      <c r="BWZ90" s="308"/>
      <c r="BXA90" s="309"/>
      <c r="BXB90" s="310"/>
      <c r="BXC90" s="308"/>
      <c r="BXD90" s="308"/>
      <c r="BXE90" s="308"/>
      <c r="BXF90" s="308"/>
      <c r="BXG90" s="308"/>
      <c r="BXH90" s="308"/>
      <c r="BXI90" s="308"/>
      <c r="BXJ90" s="308"/>
      <c r="BXK90" s="315"/>
      <c r="BXL90" s="319"/>
      <c r="BXM90" s="317"/>
      <c r="BXN90" s="305"/>
      <c r="BXO90" s="306"/>
      <c r="BXP90" s="314"/>
      <c r="BXQ90" s="308"/>
      <c r="BXR90" s="308"/>
      <c r="BXS90" s="308"/>
      <c r="BXT90" s="308"/>
      <c r="BXU90" s="308"/>
      <c r="BXV90" s="308"/>
      <c r="BXW90" s="308"/>
      <c r="BXX90" s="308"/>
      <c r="BXY90" s="308"/>
      <c r="BXZ90" s="308"/>
      <c r="BYA90" s="308"/>
      <c r="BYB90" s="308"/>
      <c r="BYC90" s="309"/>
      <c r="BYD90" s="310"/>
      <c r="BYE90" s="308"/>
      <c r="BYF90" s="308"/>
      <c r="BYG90" s="308"/>
      <c r="BYH90" s="308"/>
      <c r="BYI90" s="308"/>
      <c r="BYJ90" s="308"/>
      <c r="BYK90" s="308"/>
      <c r="BYL90" s="308"/>
      <c r="BYM90" s="315"/>
      <c r="BYN90" s="319"/>
      <c r="BYO90" s="317"/>
      <c r="BYP90" s="305"/>
      <c r="BYQ90" s="306"/>
      <c r="BYR90" s="314"/>
      <c r="BYS90" s="308"/>
      <c r="BYT90" s="308"/>
      <c r="BYU90" s="308"/>
      <c r="BYV90" s="308"/>
      <c r="BYW90" s="308"/>
      <c r="BYX90" s="308"/>
      <c r="BYY90" s="308"/>
      <c r="BYZ90" s="308"/>
      <c r="BZA90" s="308"/>
      <c r="BZB90" s="308"/>
      <c r="BZC90" s="308"/>
      <c r="BZD90" s="308"/>
      <c r="BZE90" s="309"/>
      <c r="BZF90" s="310"/>
      <c r="BZG90" s="308"/>
      <c r="BZH90" s="308"/>
      <c r="BZI90" s="308"/>
      <c r="BZJ90" s="308"/>
      <c r="BZK90" s="308"/>
      <c r="BZL90" s="308"/>
      <c r="BZM90" s="308"/>
      <c r="BZN90" s="308"/>
      <c r="BZO90" s="315"/>
      <c r="BZP90" s="319"/>
      <c r="BZQ90" s="317"/>
      <c r="BZR90" s="305"/>
      <c r="BZS90" s="306"/>
      <c r="BZT90" s="314"/>
      <c r="BZU90" s="308"/>
      <c r="BZV90" s="308"/>
      <c r="BZW90" s="308"/>
      <c r="BZX90" s="308"/>
      <c r="BZY90" s="308"/>
      <c r="BZZ90" s="308"/>
      <c r="CAA90" s="308"/>
      <c r="CAB90" s="308"/>
      <c r="CAC90" s="308"/>
      <c r="CAD90" s="308"/>
      <c r="CAE90" s="308"/>
      <c r="CAF90" s="308"/>
      <c r="CAG90" s="309"/>
      <c r="CAH90" s="310"/>
      <c r="CAI90" s="308"/>
      <c r="CAJ90" s="308"/>
      <c r="CAK90" s="308"/>
      <c r="CAL90" s="308"/>
      <c r="CAM90" s="308"/>
      <c r="CAN90" s="308"/>
      <c r="CAO90" s="308"/>
      <c r="CAP90" s="308"/>
      <c r="CAQ90" s="315"/>
      <c r="CAR90" s="319"/>
      <c r="CAS90" s="317"/>
      <c r="CAT90" s="305"/>
      <c r="CAU90" s="306"/>
      <c r="CAV90" s="314"/>
      <c r="CAW90" s="308"/>
      <c r="CAX90" s="308"/>
      <c r="CAY90" s="308"/>
      <c r="CAZ90" s="308"/>
      <c r="CBA90" s="308"/>
      <c r="CBB90" s="308"/>
      <c r="CBC90" s="308"/>
      <c r="CBD90" s="308"/>
      <c r="CBE90" s="308"/>
      <c r="CBF90" s="308"/>
      <c r="CBG90" s="308"/>
      <c r="CBH90" s="308"/>
      <c r="CBI90" s="309"/>
      <c r="CBJ90" s="310"/>
      <c r="CBK90" s="308"/>
      <c r="CBL90" s="308"/>
      <c r="CBM90" s="308"/>
      <c r="CBN90" s="308"/>
      <c r="CBO90" s="308"/>
      <c r="CBP90" s="308"/>
      <c r="CBQ90" s="308"/>
      <c r="CBR90" s="308"/>
      <c r="CBS90" s="315"/>
      <c r="CBT90" s="319"/>
      <c r="CBU90" s="317"/>
      <c r="CBV90" s="305"/>
      <c r="CBW90" s="306"/>
      <c r="CBX90" s="314"/>
      <c r="CBY90" s="308"/>
      <c r="CBZ90" s="308"/>
      <c r="CCA90" s="308"/>
      <c r="CCB90" s="308"/>
      <c r="CCC90" s="308"/>
      <c r="CCD90" s="308"/>
      <c r="CCE90" s="308"/>
      <c r="CCF90" s="308"/>
      <c r="CCG90" s="308"/>
      <c r="CCH90" s="308"/>
      <c r="CCI90" s="308"/>
      <c r="CCJ90" s="308"/>
      <c r="CCK90" s="309"/>
      <c r="CCL90" s="310"/>
      <c r="CCM90" s="308"/>
      <c r="CCN90" s="308"/>
      <c r="CCO90" s="308"/>
      <c r="CCP90" s="308"/>
      <c r="CCQ90" s="308"/>
      <c r="CCR90" s="308"/>
      <c r="CCS90" s="308"/>
      <c r="CCT90" s="308"/>
      <c r="CCU90" s="315"/>
      <c r="CCV90" s="319"/>
      <c r="CCW90" s="317"/>
      <c r="CCX90" s="305"/>
      <c r="CCY90" s="306"/>
      <c r="CCZ90" s="314"/>
      <c r="CDA90" s="308"/>
      <c r="CDB90" s="308"/>
      <c r="CDC90" s="308"/>
      <c r="CDD90" s="308"/>
      <c r="CDE90" s="308"/>
      <c r="CDF90" s="308"/>
      <c r="CDG90" s="308"/>
      <c r="CDH90" s="308"/>
      <c r="CDI90" s="308"/>
      <c r="CDJ90" s="308"/>
      <c r="CDK90" s="308"/>
      <c r="CDL90" s="308"/>
      <c r="CDM90" s="309"/>
      <c r="CDN90" s="310"/>
      <c r="CDO90" s="308"/>
      <c r="CDP90" s="308"/>
      <c r="CDQ90" s="308"/>
      <c r="CDR90" s="308"/>
      <c r="CDS90" s="308"/>
      <c r="CDT90" s="308"/>
      <c r="CDU90" s="308"/>
      <c r="CDV90" s="308"/>
      <c r="CDW90" s="315"/>
      <c r="CDX90" s="319"/>
      <c r="CDY90" s="317"/>
      <c r="CDZ90" s="305"/>
      <c r="CEA90" s="306"/>
      <c r="CEB90" s="314"/>
      <c r="CEC90" s="308"/>
      <c r="CED90" s="308"/>
      <c r="CEE90" s="308"/>
      <c r="CEF90" s="308"/>
      <c r="CEG90" s="308"/>
      <c r="CEH90" s="308"/>
      <c r="CEI90" s="308"/>
      <c r="CEJ90" s="308"/>
      <c r="CEK90" s="308"/>
      <c r="CEL90" s="308"/>
      <c r="CEM90" s="308"/>
      <c r="CEN90" s="308"/>
      <c r="CEO90" s="309"/>
      <c r="CEP90" s="310"/>
      <c r="CEQ90" s="308"/>
      <c r="CER90" s="308"/>
      <c r="CES90" s="308"/>
      <c r="CET90" s="308"/>
      <c r="CEU90" s="308"/>
      <c r="CEV90" s="308"/>
      <c r="CEW90" s="308"/>
      <c r="CEX90" s="308"/>
      <c r="CEY90" s="315"/>
      <c r="CEZ90" s="319"/>
      <c r="CFA90" s="317"/>
      <c r="CFB90" s="305"/>
      <c r="CFC90" s="306"/>
      <c r="CFD90" s="314"/>
      <c r="CFE90" s="308"/>
      <c r="CFF90" s="308"/>
      <c r="CFG90" s="308"/>
      <c r="CFH90" s="308"/>
      <c r="CFI90" s="308"/>
      <c r="CFJ90" s="308"/>
      <c r="CFK90" s="308"/>
      <c r="CFL90" s="308"/>
      <c r="CFM90" s="308"/>
      <c r="CFN90" s="308"/>
      <c r="CFO90" s="308"/>
      <c r="CFP90" s="308"/>
      <c r="CFQ90" s="309"/>
      <c r="CFR90" s="310"/>
      <c r="CFS90" s="308"/>
      <c r="CFT90" s="308"/>
      <c r="CFU90" s="308"/>
      <c r="CFV90" s="308"/>
      <c r="CFW90" s="308"/>
      <c r="CFX90" s="308"/>
      <c r="CFY90" s="308"/>
      <c r="CFZ90" s="308"/>
      <c r="CGA90" s="315"/>
      <c r="CGB90" s="319"/>
      <c r="CGC90" s="317"/>
      <c r="CGD90" s="305"/>
      <c r="CGE90" s="306"/>
      <c r="CGF90" s="314"/>
      <c r="CGG90" s="308"/>
      <c r="CGH90" s="308"/>
      <c r="CGI90" s="308"/>
      <c r="CGJ90" s="308"/>
      <c r="CGK90" s="308"/>
      <c r="CGL90" s="308"/>
      <c r="CGM90" s="308"/>
      <c r="CGN90" s="308"/>
      <c r="CGO90" s="308"/>
      <c r="CGP90" s="308"/>
      <c r="CGQ90" s="308"/>
      <c r="CGR90" s="308"/>
      <c r="CGS90" s="309"/>
      <c r="CGT90" s="310"/>
      <c r="CGU90" s="308"/>
      <c r="CGV90" s="308"/>
      <c r="CGW90" s="308"/>
      <c r="CGX90" s="308"/>
      <c r="CGY90" s="308"/>
      <c r="CGZ90" s="308"/>
      <c r="CHA90" s="308"/>
      <c r="CHB90" s="308"/>
      <c r="CHC90" s="315"/>
      <c r="CHD90" s="319"/>
      <c r="CHE90" s="317"/>
      <c r="CHF90" s="305"/>
      <c r="CHG90" s="306"/>
      <c r="CHH90" s="314"/>
      <c r="CHI90" s="308"/>
      <c r="CHJ90" s="308"/>
      <c r="CHK90" s="308"/>
      <c r="CHL90" s="308"/>
      <c r="CHM90" s="308"/>
      <c r="CHN90" s="308"/>
      <c r="CHO90" s="308"/>
      <c r="CHP90" s="308"/>
      <c r="CHQ90" s="308"/>
      <c r="CHR90" s="308"/>
      <c r="CHS90" s="308"/>
      <c r="CHT90" s="308"/>
      <c r="CHU90" s="309"/>
      <c r="CHV90" s="310"/>
      <c r="CHW90" s="308"/>
      <c r="CHX90" s="308"/>
      <c r="CHY90" s="308"/>
      <c r="CHZ90" s="308"/>
      <c r="CIA90" s="308"/>
      <c r="CIB90" s="308"/>
      <c r="CIC90" s="308"/>
      <c r="CID90" s="308"/>
      <c r="CIE90" s="315"/>
      <c r="CIF90" s="319"/>
      <c r="CIG90" s="317"/>
      <c r="CIH90" s="305"/>
      <c r="CII90" s="306"/>
      <c r="CIJ90" s="314"/>
      <c r="CIK90" s="308"/>
      <c r="CIL90" s="308"/>
      <c r="CIM90" s="308"/>
      <c r="CIN90" s="308"/>
      <c r="CIO90" s="308"/>
      <c r="CIP90" s="308"/>
      <c r="CIQ90" s="308"/>
      <c r="CIR90" s="308"/>
      <c r="CIS90" s="308"/>
      <c r="CIT90" s="308"/>
      <c r="CIU90" s="308"/>
      <c r="CIV90" s="308"/>
      <c r="CIW90" s="309"/>
      <c r="CIX90" s="310"/>
      <c r="CIY90" s="308"/>
      <c r="CIZ90" s="308"/>
      <c r="CJA90" s="308"/>
      <c r="CJB90" s="308"/>
      <c r="CJC90" s="308"/>
      <c r="CJD90" s="308"/>
      <c r="CJE90" s="308"/>
      <c r="CJF90" s="308"/>
      <c r="CJG90" s="315"/>
      <c r="CJH90" s="319"/>
      <c r="CJI90" s="317"/>
      <c r="CJJ90" s="305"/>
      <c r="CJK90" s="306"/>
      <c r="CJL90" s="314"/>
      <c r="CJM90" s="308"/>
      <c r="CJN90" s="308"/>
      <c r="CJO90" s="308"/>
      <c r="CJP90" s="308"/>
      <c r="CJQ90" s="308"/>
      <c r="CJR90" s="308"/>
      <c r="CJS90" s="308"/>
      <c r="CJT90" s="308"/>
      <c r="CJU90" s="308"/>
      <c r="CJV90" s="308"/>
      <c r="CJW90" s="308"/>
      <c r="CJX90" s="308"/>
      <c r="CJY90" s="309"/>
      <c r="CJZ90" s="310"/>
      <c r="CKA90" s="308"/>
      <c r="CKB90" s="308"/>
      <c r="CKC90" s="308"/>
      <c r="CKD90" s="308"/>
      <c r="CKE90" s="308"/>
      <c r="CKF90" s="308"/>
      <c r="CKG90" s="308"/>
      <c r="CKH90" s="308"/>
      <c r="CKI90" s="315"/>
      <c r="CKJ90" s="319"/>
      <c r="CKK90" s="317"/>
      <c r="CKL90" s="305"/>
      <c r="CKM90" s="306"/>
      <c r="CKN90" s="314"/>
      <c r="CKO90" s="308"/>
      <c r="CKP90" s="308"/>
      <c r="CKQ90" s="308"/>
      <c r="CKR90" s="308"/>
      <c r="CKS90" s="308"/>
      <c r="CKT90" s="308"/>
      <c r="CKU90" s="308"/>
      <c r="CKV90" s="308"/>
      <c r="CKW90" s="308"/>
      <c r="CKX90" s="308"/>
      <c r="CKY90" s="308"/>
      <c r="CKZ90" s="308"/>
      <c r="CLA90" s="309"/>
      <c r="CLB90" s="310"/>
      <c r="CLC90" s="308"/>
      <c r="CLD90" s="308"/>
      <c r="CLE90" s="308"/>
      <c r="CLF90" s="308"/>
      <c r="CLG90" s="308"/>
      <c r="CLH90" s="308"/>
      <c r="CLI90" s="308"/>
      <c r="CLJ90" s="308"/>
      <c r="CLK90" s="315"/>
      <c r="CLL90" s="319"/>
      <c r="CLM90" s="317"/>
      <c r="CLN90" s="305"/>
      <c r="CLO90" s="306"/>
      <c r="CLP90" s="314"/>
      <c r="CLQ90" s="308"/>
      <c r="CLR90" s="308"/>
      <c r="CLS90" s="308"/>
      <c r="CLT90" s="308"/>
      <c r="CLU90" s="308"/>
      <c r="CLV90" s="308"/>
      <c r="CLW90" s="308"/>
      <c r="CLX90" s="308"/>
      <c r="CLY90" s="308"/>
      <c r="CLZ90" s="308"/>
      <c r="CMA90" s="308"/>
      <c r="CMB90" s="308"/>
      <c r="CMC90" s="309"/>
      <c r="CMD90" s="310"/>
      <c r="CME90" s="308"/>
      <c r="CMF90" s="308"/>
      <c r="CMG90" s="308"/>
      <c r="CMH90" s="308"/>
      <c r="CMI90" s="308"/>
      <c r="CMJ90" s="308"/>
      <c r="CMK90" s="308"/>
      <c r="CML90" s="308"/>
      <c r="CMM90" s="315"/>
      <c r="CMN90" s="319"/>
      <c r="CMO90" s="317"/>
      <c r="CMP90" s="305"/>
      <c r="CMQ90" s="306"/>
      <c r="CMR90" s="314"/>
      <c r="CMS90" s="308"/>
      <c r="CMT90" s="308"/>
      <c r="CMU90" s="308"/>
      <c r="CMV90" s="308"/>
      <c r="CMW90" s="308"/>
      <c r="CMX90" s="308"/>
      <c r="CMY90" s="308"/>
      <c r="CMZ90" s="308"/>
      <c r="CNA90" s="308"/>
      <c r="CNB90" s="308"/>
      <c r="CNC90" s="308"/>
      <c r="CND90" s="308"/>
      <c r="CNE90" s="309"/>
      <c r="CNF90" s="310"/>
      <c r="CNG90" s="308"/>
      <c r="CNH90" s="308"/>
      <c r="CNI90" s="308"/>
      <c r="CNJ90" s="308"/>
      <c r="CNK90" s="308"/>
      <c r="CNL90" s="308"/>
      <c r="CNM90" s="308"/>
      <c r="CNN90" s="308"/>
      <c r="CNO90" s="315"/>
      <c r="CNP90" s="319"/>
      <c r="CNQ90" s="317"/>
      <c r="CNR90" s="305"/>
      <c r="CNS90" s="306"/>
      <c r="CNT90" s="314"/>
      <c r="CNU90" s="308"/>
      <c r="CNV90" s="308"/>
      <c r="CNW90" s="308"/>
      <c r="CNX90" s="308"/>
      <c r="CNY90" s="308"/>
      <c r="CNZ90" s="308"/>
      <c r="COA90" s="308"/>
      <c r="COB90" s="308"/>
      <c r="COC90" s="308"/>
      <c r="COD90" s="308"/>
      <c r="COE90" s="308"/>
      <c r="COF90" s="308"/>
      <c r="COG90" s="309"/>
      <c r="COH90" s="310"/>
      <c r="COI90" s="308"/>
      <c r="COJ90" s="308"/>
      <c r="COK90" s="308"/>
      <c r="COL90" s="308"/>
      <c r="COM90" s="308"/>
      <c r="CON90" s="308"/>
      <c r="COO90" s="308"/>
      <c r="COP90" s="308"/>
      <c r="COQ90" s="315"/>
      <c r="COR90" s="319"/>
      <c r="COS90" s="317"/>
      <c r="COT90" s="305"/>
      <c r="COU90" s="306"/>
      <c r="COV90" s="314"/>
      <c r="COW90" s="308"/>
      <c r="COX90" s="308"/>
      <c r="COY90" s="308"/>
      <c r="COZ90" s="308"/>
      <c r="CPA90" s="308"/>
      <c r="CPB90" s="308"/>
      <c r="CPC90" s="308"/>
      <c r="CPD90" s="308"/>
      <c r="CPE90" s="308"/>
      <c r="CPF90" s="308"/>
      <c r="CPG90" s="308"/>
      <c r="CPH90" s="308"/>
      <c r="CPI90" s="309"/>
      <c r="CPJ90" s="310"/>
      <c r="CPK90" s="308"/>
      <c r="CPL90" s="308"/>
      <c r="CPM90" s="308"/>
      <c r="CPN90" s="308"/>
      <c r="CPO90" s="308"/>
      <c r="CPP90" s="308"/>
      <c r="CPQ90" s="308"/>
      <c r="CPR90" s="308"/>
      <c r="CPS90" s="315"/>
      <c r="CPT90" s="319"/>
      <c r="CPU90" s="317"/>
      <c r="CPV90" s="305"/>
      <c r="CPW90" s="306"/>
      <c r="CPX90" s="314"/>
      <c r="CPY90" s="308"/>
      <c r="CPZ90" s="308"/>
      <c r="CQA90" s="308"/>
      <c r="CQB90" s="308"/>
      <c r="CQC90" s="308"/>
      <c r="CQD90" s="308"/>
      <c r="CQE90" s="308"/>
      <c r="CQF90" s="308"/>
      <c r="CQG90" s="308"/>
      <c r="CQH90" s="308"/>
      <c r="CQI90" s="308"/>
      <c r="CQJ90" s="308"/>
      <c r="CQK90" s="309"/>
      <c r="CQL90" s="310"/>
      <c r="CQM90" s="308"/>
      <c r="CQN90" s="308"/>
      <c r="CQO90" s="308"/>
      <c r="CQP90" s="308"/>
      <c r="CQQ90" s="308"/>
      <c r="CQR90" s="308"/>
      <c r="CQS90" s="308"/>
      <c r="CQT90" s="308"/>
      <c r="CQU90" s="315"/>
      <c r="CQV90" s="319"/>
      <c r="CQW90" s="317"/>
      <c r="CQX90" s="305"/>
      <c r="CQY90" s="306"/>
      <c r="CQZ90" s="314"/>
      <c r="CRA90" s="308"/>
      <c r="CRB90" s="308"/>
      <c r="CRC90" s="308"/>
      <c r="CRD90" s="308"/>
      <c r="CRE90" s="308"/>
      <c r="CRF90" s="308"/>
      <c r="CRG90" s="308"/>
      <c r="CRH90" s="308"/>
      <c r="CRI90" s="308"/>
      <c r="CRJ90" s="308"/>
      <c r="CRK90" s="308"/>
      <c r="CRL90" s="308"/>
      <c r="CRM90" s="309"/>
      <c r="CRN90" s="310"/>
      <c r="CRO90" s="308"/>
      <c r="CRP90" s="308"/>
      <c r="CRQ90" s="308"/>
      <c r="CRR90" s="308"/>
      <c r="CRS90" s="308"/>
      <c r="CRT90" s="308"/>
      <c r="CRU90" s="308"/>
      <c r="CRV90" s="308"/>
      <c r="CRW90" s="315"/>
      <c r="CRX90" s="319"/>
      <c r="CRY90" s="317"/>
      <c r="CRZ90" s="305"/>
      <c r="CSA90" s="306"/>
      <c r="CSB90" s="314"/>
      <c r="CSC90" s="308"/>
      <c r="CSD90" s="308"/>
      <c r="CSE90" s="308"/>
      <c r="CSF90" s="308"/>
      <c r="CSG90" s="308"/>
      <c r="CSH90" s="308"/>
      <c r="CSI90" s="308"/>
      <c r="CSJ90" s="308"/>
      <c r="CSK90" s="308"/>
      <c r="CSL90" s="308"/>
      <c r="CSM90" s="308"/>
      <c r="CSN90" s="308"/>
      <c r="CSO90" s="309"/>
      <c r="CSP90" s="310"/>
      <c r="CSQ90" s="308"/>
      <c r="CSR90" s="308"/>
      <c r="CSS90" s="308"/>
      <c r="CST90" s="308"/>
      <c r="CSU90" s="308"/>
      <c r="CSV90" s="308"/>
      <c r="CSW90" s="308"/>
      <c r="CSX90" s="308"/>
      <c r="CSY90" s="315"/>
      <c r="CSZ90" s="319"/>
      <c r="CTA90" s="317"/>
      <c r="CTB90" s="305"/>
      <c r="CTC90" s="306"/>
      <c r="CTD90" s="314"/>
      <c r="CTE90" s="308"/>
      <c r="CTF90" s="308"/>
      <c r="CTG90" s="308"/>
      <c r="CTH90" s="308"/>
      <c r="CTI90" s="308"/>
      <c r="CTJ90" s="308"/>
      <c r="CTK90" s="308"/>
      <c r="CTL90" s="308"/>
      <c r="CTM90" s="308"/>
      <c r="CTN90" s="308"/>
      <c r="CTO90" s="308"/>
      <c r="CTP90" s="308"/>
      <c r="CTQ90" s="309"/>
      <c r="CTR90" s="310"/>
      <c r="CTS90" s="308"/>
      <c r="CTT90" s="308"/>
      <c r="CTU90" s="308"/>
      <c r="CTV90" s="308"/>
      <c r="CTW90" s="308"/>
      <c r="CTX90" s="308"/>
      <c r="CTY90" s="308"/>
      <c r="CTZ90" s="308"/>
      <c r="CUA90" s="315"/>
      <c r="CUB90" s="319"/>
      <c r="CUC90" s="317"/>
      <c r="CUD90" s="305"/>
      <c r="CUE90" s="306"/>
      <c r="CUF90" s="314"/>
      <c r="CUG90" s="308"/>
      <c r="CUH90" s="308"/>
      <c r="CUI90" s="308"/>
      <c r="CUJ90" s="308"/>
      <c r="CUK90" s="308"/>
      <c r="CUL90" s="308"/>
      <c r="CUM90" s="308"/>
      <c r="CUN90" s="308"/>
      <c r="CUO90" s="308"/>
      <c r="CUP90" s="308"/>
      <c r="CUQ90" s="308"/>
      <c r="CUR90" s="308"/>
      <c r="CUS90" s="309"/>
      <c r="CUT90" s="310"/>
      <c r="CUU90" s="308"/>
      <c r="CUV90" s="308"/>
      <c r="CUW90" s="308"/>
      <c r="CUX90" s="308"/>
      <c r="CUY90" s="308"/>
      <c r="CUZ90" s="308"/>
      <c r="CVA90" s="308"/>
      <c r="CVB90" s="308"/>
      <c r="CVC90" s="315"/>
      <c r="CVD90" s="319"/>
      <c r="CVE90" s="317"/>
      <c r="CVF90" s="305"/>
      <c r="CVG90" s="306"/>
      <c r="CVH90" s="314"/>
      <c r="CVI90" s="308"/>
      <c r="CVJ90" s="308"/>
      <c r="CVK90" s="308"/>
      <c r="CVL90" s="308"/>
      <c r="CVM90" s="308"/>
      <c r="CVN90" s="308"/>
      <c r="CVO90" s="308"/>
      <c r="CVP90" s="308"/>
      <c r="CVQ90" s="308"/>
      <c r="CVR90" s="308"/>
      <c r="CVS90" s="308"/>
      <c r="CVT90" s="308"/>
      <c r="CVU90" s="309"/>
      <c r="CVV90" s="310"/>
      <c r="CVW90" s="308"/>
      <c r="CVX90" s="308"/>
      <c r="CVY90" s="308"/>
      <c r="CVZ90" s="308"/>
      <c r="CWA90" s="308"/>
      <c r="CWB90" s="308"/>
      <c r="CWC90" s="308"/>
      <c r="CWD90" s="308"/>
      <c r="CWE90" s="315"/>
      <c r="CWF90" s="319"/>
      <c r="CWG90" s="317"/>
      <c r="CWH90" s="305"/>
      <c r="CWI90" s="306"/>
      <c r="CWJ90" s="314"/>
      <c r="CWK90" s="308"/>
      <c r="CWL90" s="308"/>
      <c r="CWM90" s="308"/>
      <c r="CWN90" s="308"/>
      <c r="CWO90" s="308"/>
      <c r="CWP90" s="308"/>
      <c r="CWQ90" s="308"/>
      <c r="CWR90" s="308"/>
      <c r="CWS90" s="308"/>
      <c r="CWT90" s="308"/>
      <c r="CWU90" s="308"/>
      <c r="CWV90" s="308"/>
      <c r="CWW90" s="309"/>
      <c r="CWX90" s="310"/>
      <c r="CWY90" s="308"/>
      <c r="CWZ90" s="308"/>
      <c r="CXA90" s="308"/>
      <c r="CXB90" s="308"/>
      <c r="CXC90" s="308"/>
      <c r="CXD90" s="308"/>
      <c r="CXE90" s="308"/>
      <c r="CXF90" s="308"/>
      <c r="CXG90" s="315"/>
      <c r="CXH90" s="319"/>
      <c r="CXI90" s="317"/>
      <c r="CXJ90" s="305"/>
      <c r="CXK90" s="306"/>
      <c r="CXL90" s="314"/>
      <c r="CXM90" s="308"/>
      <c r="CXN90" s="308"/>
      <c r="CXO90" s="308"/>
      <c r="CXP90" s="308"/>
      <c r="CXQ90" s="308"/>
      <c r="CXR90" s="308"/>
      <c r="CXS90" s="308"/>
      <c r="CXT90" s="308"/>
      <c r="CXU90" s="308"/>
      <c r="CXV90" s="308"/>
      <c r="CXW90" s="308"/>
      <c r="CXX90" s="308"/>
      <c r="CXY90" s="309"/>
      <c r="CXZ90" s="310"/>
      <c r="CYA90" s="308"/>
      <c r="CYB90" s="308"/>
      <c r="CYC90" s="308"/>
      <c r="CYD90" s="308"/>
      <c r="CYE90" s="308"/>
      <c r="CYF90" s="308"/>
      <c r="CYG90" s="308"/>
      <c r="CYH90" s="308"/>
      <c r="CYI90" s="315"/>
      <c r="CYJ90" s="319"/>
      <c r="CYK90" s="317"/>
      <c r="CYL90" s="305"/>
      <c r="CYM90" s="306"/>
      <c r="CYN90" s="314"/>
      <c r="CYO90" s="308"/>
      <c r="CYP90" s="308"/>
      <c r="CYQ90" s="308"/>
      <c r="CYR90" s="308"/>
      <c r="CYS90" s="308"/>
      <c r="CYT90" s="308"/>
      <c r="CYU90" s="308"/>
      <c r="CYV90" s="308"/>
      <c r="CYW90" s="308"/>
      <c r="CYX90" s="308"/>
      <c r="CYY90" s="308"/>
      <c r="CYZ90" s="308"/>
      <c r="CZA90" s="309"/>
      <c r="CZB90" s="310"/>
      <c r="CZC90" s="308"/>
      <c r="CZD90" s="308"/>
      <c r="CZE90" s="308"/>
      <c r="CZF90" s="308"/>
      <c r="CZG90" s="308"/>
      <c r="CZH90" s="308"/>
      <c r="CZI90" s="308"/>
      <c r="CZJ90" s="308"/>
      <c r="CZK90" s="315"/>
      <c r="CZL90" s="319"/>
      <c r="CZM90" s="317"/>
      <c r="CZN90" s="305"/>
      <c r="CZO90" s="306"/>
      <c r="CZP90" s="314"/>
      <c r="CZQ90" s="308"/>
      <c r="CZR90" s="308"/>
      <c r="CZS90" s="308"/>
      <c r="CZT90" s="308"/>
      <c r="CZU90" s="308"/>
      <c r="CZV90" s="308"/>
      <c r="CZW90" s="308"/>
      <c r="CZX90" s="308"/>
      <c r="CZY90" s="308"/>
      <c r="CZZ90" s="308"/>
      <c r="DAA90" s="308"/>
      <c r="DAB90" s="308"/>
      <c r="DAC90" s="309"/>
      <c r="DAD90" s="310"/>
      <c r="DAE90" s="308"/>
      <c r="DAF90" s="308"/>
      <c r="DAG90" s="308"/>
      <c r="DAH90" s="308"/>
      <c r="DAI90" s="308"/>
      <c r="DAJ90" s="308"/>
      <c r="DAK90" s="308"/>
      <c r="DAL90" s="308"/>
      <c r="DAM90" s="315"/>
      <c r="DAN90" s="319"/>
      <c r="DAO90" s="317"/>
      <c r="DAP90" s="305"/>
      <c r="DAQ90" s="306"/>
      <c r="DAR90" s="314"/>
      <c r="DAS90" s="308"/>
      <c r="DAT90" s="308"/>
      <c r="DAU90" s="308"/>
      <c r="DAV90" s="308"/>
      <c r="DAW90" s="308"/>
      <c r="DAX90" s="308"/>
      <c r="DAY90" s="308"/>
      <c r="DAZ90" s="308"/>
      <c r="DBA90" s="308"/>
      <c r="DBB90" s="308"/>
      <c r="DBC90" s="308"/>
      <c r="DBD90" s="308"/>
      <c r="DBE90" s="309"/>
      <c r="DBF90" s="310"/>
      <c r="DBG90" s="308"/>
      <c r="DBH90" s="308"/>
      <c r="DBI90" s="308"/>
      <c r="DBJ90" s="308"/>
      <c r="DBK90" s="308"/>
      <c r="DBL90" s="308"/>
      <c r="DBM90" s="308"/>
      <c r="DBN90" s="308"/>
      <c r="DBO90" s="315"/>
      <c r="DBP90" s="319"/>
      <c r="DBQ90" s="317"/>
      <c r="DBR90" s="305"/>
      <c r="DBS90" s="306"/>
      <c r="DBT90" s="314"/>
      <c r="DBU90" s="308"/>
      <c r="DBV90" s="308"/>
      <c r="DBW90" s="308"/>
      <c r="DBX90" s="308"/>
      <c r="DBY90" s="308"/>
      <c r="DBZ90" s="308"/>
      <c r="DCA90" s="308"/>
      <c r="DCB90" s="308"/>
      <c r="DCC90" s="308"/>
      <c r="DCD90" s="308"/>
      <c r="DCE90" s="308"/>
      <c r="DCF90" s="308"/>
      <c r="DCG90" s="309"/>
      <c r="DCH90" s="310"/>
      <c r="DCI90" s="308"/>
      <c r="DCJ90" s="308"/>
      <c r="DCK90" s="308"/>
      <c r="DCL90" s="308"/>
      <c r="DCM90" s="308"/>
      <c r="DCN90" s="308"/>
      <c r="DCO90" s="308"/>
      <c r="DCP90" s="308"/>
      <c r="DCQ90" s="315"/>
      <c r="DCR90" s="319"/>
      <c r="DCS90" s="317"/>
      <c r="DCT90" s="305"/>
      <c r="DCU90" s="306"/>
      <c r="DCV90" s="314"/>
      <c r="DCW90" s="308"/>
      <c r="DCX90" s="308"/>
      <c r="DCY90" s="308"/>
      <c r="DCZ90" s="308"/>
      <c r="DDA90" s="308"/>
      <c r="DDB90" s="308"/>
      <c r="DDC90" s="308"/>
      <c r="DDD90" s="308"/>
      <c r="DDE90" s="308"/>
      <c r="DDF90" s="308"/>
      <c r="DDG90" s="308"/>
      <c r="DDH90" s="308"/>
      <c r="DDI90" s="309"/>
      <c r="DDJ90" s="310"/>
      <c r="DDK90" s="308"/>
      <c r="DDL90" s="308"/>
      <c r="DDM90" s="308"/>
      <c r="DDN90" s="308"/>
      <c r="DDO90" s="308"/>
      <c r="DDP90" s="308"/>
      <c r="DDQ90" s="308"/>
      <c r="DDR90" s="308"/>
      <c r="DDS90" s="315"/>
      <c r="DDT90" s="319"/>
      <c r="DDU90" s="317"/>
      <c r="DDV90" s="305"/>
      <c r="DDW90" s="306"/>
      <c r="DDX90" s="314"/>
      <c r="DDY90" s="308"/>
      <c r="DDZ90" s="308"/>
      <c r="DEA90" s="308"/>
      <c r="DEB90" s="308"/>
      <c r="DEC90" s="308"/>
      <c r="DED90" s="308"/>
      <c r="DEE90" s="308"/>
      <c r="DEF90" s="308"/>
      <c r="DEG90" s="308"/>
      <c r="DEH90" s="308"/>
      <c r="DEI90" s="308"/>
      <c r="DEJ90" s="308"/>
      <c r="DEK90" s="309"/>
      <c r="DEL90" s="310"/>
      <c r="DEM90" s="308"/>
      <c r="DEN90" s="308"/>
      <c r="DEO90" s="308"/>
      <c r="DEP90" s="308"/>
      <c r="DEQ90" s="308"/>
      <c r="DER90" s="308"/>
      <c r="DES90" s="308"/>
      <c r="DET90" s="308"/>
      <c r="DEU90" s="315"/>
      <c r="DEV90" s="319"/>
      <c r="DEW90" s="317"/>
      <c r="DEX90" s="305"/>
      <c r="DEY90" s="306"/>
      <c r="DEZ90" s="314"/>
      <c r="DFA90" s="308"/>
      <c r="DFB90" s="308"/>
      <c r="DFC90" s="308"/>
      <c r="DFD90" s="308"/>
      <c r="DFE90" s="308"/>
      <c r="DFF90" s="308"/>
      <c r="DFG90" s="308"/>
      <c r="DFH90" s="308"/>
      <c r="DFI90" s="308"/>
      <c r="DFJ90" s="308"/>
      <c r="DFK90" s="308"/>
      <c r="DFL90" s="308"/>
      <c r="DFM90" s="309"/>
      <c r="DFN90" s="310"/>
      <c r="DFO90" s="308"/>
      <c r="DFP90" s="308"/>
      <c r="DFQ90" s="308"/>
      <c r="DFR90" s="308"/>
      <c r="DFS90" s="308"/>
      <c r="DFT90" s="308"/>
      <c r="DFU90" s="308"/>
      <c r="DFV90" s="308"/>
      <c r="DFW90" s="315"/>
      <c r="DFX90" s="319"/>
      <c r="DFY90" s="317"/>
      <c r="DFZ90" s="305"/>
      <c r="DGA90" s="306"/>
      <c r="DGB90" s="314"/>
      <c r="DGC90" s="308"/>
      <c r="DGD90" s="308"/>
      <c r="DGE90" s="308"/>
      <c r="DGF90" s="308"/>
      <c r="DGG90" s="308"/>
      <c r="DGH90" s="308"/>
      <c r="DGI90" s="308"/>
      <c r="DGJ90" s="308"/>
      <c r="DGK90" s="308"/>
      <c r="DGL90" s="308"/>
      <c r="DGM90" s="308"/>
      <c r="DGN90" s="308"/>
      <c r="DGO90" s="309"/>
      <c r="DGP90" s="310"/>
      <c r="DGQ90" s="308"/>
      <c r="DGR90" s="308"/>
      <c r="DGS90" s="308"/>
      <c r="DGT90" s="308"/>
      <c r="DGU90" s="308"/>
      <c r="DGV90" s="308"/>
      <c r="DGW90" s="308"/>
      <c r="DGX90" s="308"/>
      <c r="DGY90" s="315"/>
      <c r="DGZ90" s="319"/>
      <c r="DHA90" s="317"/>
      <c r="DHB90" s="305"/>
      <c r="DHC90" s="306"/>
      <c r="DHD90" s="314"/>
      <c r="DHE90" s="308"/>
      <c r="DHF90" s="308"/>
      <c r="DHG90" s="308"/>
      <c r="DHH90" s="308"/>
      <c r="DHI90" s="308"/>
      <c r="DHJ90" s="308"/>
      <c r="DHK90" s="308"/>
      <c r="DHL90" s="308"/>
      <c r="DHM90" s="308"/>
      <c r="DHN90" s="308"/>
      <c r="DHO90" s="308"/>
      <c r="DHP90" s="308"/>
      <c r="DHQ90" s="309"/>
      <c r="DHR90" s="310"/>
      <c r="DHS90" s="308"/>
      <c r="DHT90" s="308"/>
      <c r="DHU90" s="308"/>
      <c r="DHV90" s="308"/>
      <c r="DHW90" s="308"/>
      <c r="DHX90" s="308"/>
      <c r="DHY90" s="308"/>
      <c r="DHZ90" s="308"/>
      <c r="DIA90" s="315"/>
      <c r="DIB90" s="319"/>
      <c r="DIC90" s="317"/>
      <c r="DID90" s="305"/>
      <c r="DIE90" s="306"/>
      <c r="DIF90" s="314"/>
      <c r="DIG90" s="308"/>
      <c r="DIH90" s="308"/>
      <c r="DII90" s="308"/>
      <c r="DIJ90" s="308"/>
      <c r="DIK90" s="308"/>
      <c r="DIL90" s="308"/>
      <c r="DIM90" s="308"/>
      <c r="DIN90" s="308"/>
      <c r="DIO90" s="308"/>
      <c r="DIP90" s="308"/>
      <c r="DIQ90" s="308"/>
      <c r="DIR90" s="308"/>
      <c r="DIS90" s="309"/>
      <c r="DIT90" s="310"/>
      <c r="DIU90" s="308"/>
      <c r="DIV90" s="308"/>
      <c r="DIW90" s="308"/>
      <c r="DIX90" s="308"/>
      <c r="DIY90" s="308"/>
      <c r="DIZ90" s="308"/>
      <c r="DJA90" s="308"/>
      <c r="DJB90" s="308"/>
      <c r="DJC90" s="315"/>
      <c r="DJD90" s="319"/>
      <c r="DJE90" s="317"/>
      <c r="DJF90" s="305"/>
      <c r="DJG90" s="306"/>
      <c r="DJH90" s="314"/>
      <c r="DJI90" s="308"/>
      <c r="DJJ90" s="308"/>
      <c r="DJK90" s="308"/>
      <c r="DJL90" s="308"/>
      <c r="DJM90" s="308"/>
      <c r="DJN90" s="308"/>
      <c r="DJO90" s="308"/>
      <c r="DJP90" s="308"/>
      <c r="DJQ90" s="308"/>
      <c r="DJR90" s="308"/>
      <c r="DJS90" s="308"/>
      <c r="DJT90" s="308"/>
      <c r="DJU90" s="309"/>
      <c r="DJV90" s="310"/>
      <c r="DJW90" s="308"/>
      <c r="DJX90" s="308"/>
      <c r="DJY90" s="308"/>
      <c r="DJZ90" s="308"/>
      <c r="DKA90" s="308"/>
      <c r="DKB90" s="308"/>
      <c r="DKC90" s="308"/>
      <c r="DKD90" s="308"/>
      <c r="DKE90" s="315"/>
      <c r="DKF90" s="319"/>
      <c r="DKG90" s="317"/>
      <c r="DKH90" s="305"/>
      <c r="DKI90" s="306"/>
      <c r="DKJ90" s="314"/>
      <c r="DKK90" s="308"/>
      <c r="DKL90" s="308"/>
      <c r="DKM90" s="308"/>
      <c r="DKN90" s="308"/>
      <c r="DKO90" s="308"/>
      <c r="DKP90" s="308"/>
      <c r="DKQ90" s="308"/>
      <c r="DKR90" s="308"/>
      <c r="DKS90" s="308"/>
      <c r="DKT90" s="308"/>
      <c r="DKU90" s="308"/>
      <c r="DKV90" s="308"/>
      <c r="DKW90" s="309"/>
      <c r="DKX90" s="310"/>
      <c r="DKY90" s="308"/>
      <c r="DKZ90" s="308"/>
      <c r="DLA90" s="308"/>
      <c r="DLB90" s="308"/>
      <c r="DLC90" s="308"/>
      <c r="DLD90" s="308"/>
      <c r="DLE90" s="308"/>
      <c r="DLF90" s="308"/>
      <c r="DLG90" s="315"/>
      <c r="DLH90" s="319"/>
      <c r="DLI90" s="317"/>
      <c r="DLJ90" s="305"/>
      <c r="DLK90" s="306"/>
      <c r="DLL90" s="314"/>
      <c r="DLM90" s="308"/>
      <c r="DLN90" s="308"/>
      <c r="DLO90" s="308"/>
      <c r="DLP90" s="308"/>
      <c r="DLQ90" s="308"/>
      <c r="DLR90" s="308"/>
      <c r="DLS90" s="308"/>
      <c r="DLT90" s="308"/>
      <c r="DLU90" s="308"/>
      <c r="DLV90" s="308"/>
      <c r="DLW90" s="308"/>
      <c r="DLX90" s="308"/>
      <c r="DLY90" s="309"/>
      <c r="DLZ90" s="310"/>
      <c r="DMA90" s="308"/>
      <c r="DMB90" s="308"/>
      <c r="DMC90" s="308"/>
      <c r="DMD90" s="308"/>
      <c r="DME90" s="308"/>
      <c r="DMF90" s="308"/>
      <c r="DMG90" s="308"/>
      <c r="DMH90" s="308"/>
      <c r="DMI90" s="315"/>
      <c r="DMJ90" s="319"/>
      <c r="DMK90" s="317"/>
      <c r="DML90" s="305"/>
      <c r="DMM90" s="306"/>
      <c r="DMN90" s="314"/>
      <c r="DMO90" s="308"/>
      <c r="DMP90" s="308"/>
      <c r="DMQ90" s="308"/>
      <c r="DMR90" s="308"/>
      <c r="DMS90" s="308"/>
      <c r="DMT90" s="308"/>
      <c r="DMU90" s="308"/>
      <c r="DMV90" s="308"/>
      <c r="DMW90" s="308"/>
      <c r="DMX90" s="308"/>
      <c r="DMY90" s="308"/>
      <c r="DMZ90" s="308"/>
      <c r="DNA90" s="309"/>
      <c r="DNB90" s="310"/>
      <c r="DNC90" s="308"/>
      <c r="DND90" s="308"/>
      <c r="DNE90" s="308"/>
      <c r="DNF90" s="308"/>
      <c r="DNG90" s="308"/>
      <c r="DNH90" s="308"/>
      <c r="DNI90" s="308"/>
      <c r="DNJ90" s="308"/>
      <c r="DNK90" s="315"/>
      <c r="DNL90" s="319"/>
      <c r="DNM90" s="317"/>
      <c r="DNN90" s="305"/>
      <c r="DNO90" s="306"/>
      <c r="DNP90" s="314"/>
      <c r="DNQ90" s="308"/>
      <c r="DNR90" s="308"/>
      <c r="DNS90" s="308"/>
      <c r="DNT90" s="308"/>
      <c r="DNU90" s="308"/>
      <c r="DNV90" s="308"/>
      <c r="DNW90" s="308"/>
      <c r="DNX90" s="308"/>
      <c r="DNY90" s="308"/>
      <c r="DNZ90" s="308"/>
      <c r="DOA90" s="308"/>
      <c r="DOB90" s="308"/>
      <c r="DOC90" s="309"/>
      <c r="DOD90" s="310"/>
      <c r="DOE90" s="308"/>
      <c r="DOF90" s="308"/>
      <c r="DOG90" s="308"/>
      <c r="DOH90" s="308"/>
      <c r="DOI90" s="308"/>
      <c r="DOJ90" s="308"/>
      <c r="DOK90" s="308"/>
      <c r="DOL90" s="308"/>
      <c r="DOM90" s="315"/>
      <c r="DON90" s="319"/>
      <c r="DOO90" s="317"/>
      <c r="DOP90" s="305"/>
      <c r="DOQ90" s="306"/>
      <c r="DOR90" s="314"/>
      <c r="DOS90" s="308"/>
      <c r="DOT90" s="308"/>
      <c r="DOU90" s="308"/>
      <c r="DOV90" s="308"/>
      <c r="DOW90" s="308"/>
      <c r="DOX90" s="308"/>
      <c r="DOY90" s="308"/>
      <c r="DOZ90" s="308"/>
      <c r="DPA90" s="308"/>
      <c r="DPB90" s="308"/>
      <c r="DPC90" s="308"/>
      <c r="DPD90" s="308"/>
      <c r="DPE90" s="309"/>
      <c r="DPF90" s="310"/>
      <c r="DPG90" s="308"/>
      <c r="DPH90" s="308"/>
      <c r="DPI90" s="308"/>
      <c r="DPJ90" s="308"/>
      <c r="DPK90" s="308"/>
      <c r="DPL90" s="308"/>
      <c r="DPM90" s="308"/>
      <c r="DPN90" s="308"/>
      <c r="DPO90" s="315"/>
      <c r="DPP90" s="319"/>
      <c r="DPQ90" s="317"/>
      <c r="DPR90" s="305"/>
      <c r="DPS90" s="306"/>
      <c r="DPT90" s="314"/>
      <c r="DPU90" s="308"/>
      <c r="DPV90" s="308"/>
      <c r="DPW90" s="308"/>
      <c r="DPX90" s="308"/>
      <c r="DPY90" s="308"/>
      <c r="DPZ90" s="308"/>
      <c r="DQA90" s="308"/>
      <c r="DQB90" s="308"/>
      <c r="DQC90" s="308"/>
      <c r="DQD90" s="308"/>
      <c r="DQE90" s="308"/>
      <c r="DQF90" s="308"/>
      <c r="DQG90" s="309"/>
      <c r="DQH90" s="310"/>
      <c r="DQI90" s="308"/>
      <c r="DQJ90" s="308"/>
      <c r="DQK90" s="308"/>
      <c r="DQL90" s="308"/>
      <c r="DQM90" s="308"/>
      <c r="DQN90" s="308"/>
      <c r="DQO90" s="308"/>
      <c r="DQP90" s="308"/>
      <c r="DQQ90" s="315"/>
      <c r="DQR90" s="319"/>
      <c r="DQS90" s="317"/>
      <c r="DQT90" s="305"/>
      <c r="DQU90" s="306"/>
      <c r="DQV90" s="314"/>
      <c r="DQW90" s="308"/>
      <c r="DQX90" s="308"/>
      <c r="DQY90" s="308"/>
      <c r="DQZ90" s="308"/>
      <c r="DRA90" s="308"/>
      <c r="DRB90" s="308"/>
      <c r="DRC90" s="308"/>
      <c r="DRD90" s="308"/>
      <c r="DRE90" s="308"/>
      <c r="DRF90" s="308"/>
      <c r="DRG90" s="308"/>
      <c r="DRH90" s="308"/>
      <c r="DRI90" s="309"/>
      <c r="DRJ90" s="310"/>
      <c r="DRK90" s="308"/>
      <c r="DRL90" s="308"/>
      <c r="DRM90" s="308"/>
      <c r="DRN90" s="308"/>
      <c r="DRO90" s="308"/>
      <c r="DRP90" s="308"/>
      <c r="DRQ90" s="308"/>
      <c r="DRR90" s="308"/>
      <c r="DRS90" s="315"/>
      <c r="DRT90" s="319"/>
      <c r="DRU90" s="317"/>
      <c r="DRV90" s="305"/>
      <c r="DRW90" s="306"/>
      <c r="DRX90" s="314"/>
      <c r="DRY90" s="308"/>
      <c r="DRZ90" s="308"/>
      <c r="DSA90" s="308"/>
      <c r="DSB90" s="308"/>
      <c r="DSC90" s="308"/>
      <c r="DSD90" s="308"/>
      <c r="DSE90" s="308"/>
      <c r="DSF90" s="308"/>
      <c r="DSG90" s="308"/>
      <c r="DSH90" s="308"/>
      <c r="DSI90" s="308"/>
      <c r="DSJ90" s="308"/>
      <c r="DSK90" s="309"/>
      <c r="DSL90" s="310"/>
      <c r="DSM90" s="308"/>
      <c r="DSN90" s="308"/>
      <c r="DSO90" s="308"/>
      <c r="DSP90" s="308"/>
      <c r="DSQ90" s="308"/>
      <c r="DSR90" s="308"/>
      <c r="DSS90" s="308"/>
      <c r="DST90" s="308"/>
      <c r="DSU90" s="315"/>
      <c r="DSV90" s="319"/>
      <c r="DSW90" s="317"/>
      <c r="DSX90" s="305"/>
      <c r="DSY90" s="306"/>
      <c r="DSZ90" s="314"/>
      <c r="DTA90" s="308"/>
      <c r="DTB90" s="308"/>
      <c r="DTC90" s="308"/>
      <c r="DTD90" s="308"/>
      <c r="DTE90" s="308"/>
      <c r="DTF90" s="308"/>
      <c r="DTG90" s="308"/>
      <c r="DTH90" s="308"/>
      <c r="DTI90" s="308"/>
      <c r="DTJ90" s="308"/>
      <c r="DTK90" s="308"/>
      <c r="DTL90" s="308"/>
      <c r="DTM90" s="309"/>
      <c r="DTN90" s="310"/>
      <c r="DTO90" s="308"/>
      <c r="DTP90" s="308"/>
      <c r="DTQ90" s="308"/>
      <c r="DTR90" s="308"/>
      <c r="DTS90" s="308"/>
      <c r="DTT90" s="308"/>
      <c r="DTU90" s="308"/>
      <c r="DTV90" s="308"/>
      <c r="DTW90" s="315"/>
      <c r="DTX90" s="319"/>
      <c r="DTY90" s="317"/>
      <c r="DTZ90" s="305"/>
      <c r="DUA90" s="306"/>
      <c r="DUB90" s="314"/>
      <c r="DUC90" s="308"/>
      <c r="DUD90" s="308"/>
      <c r="DUE90" s="308"/>
      <c r="DUF90" s="308"/>
      <c r="DUG90" s="308"/>
      <c r="DUH90" s="308"/>
      <c r="DUI90" s="308"/>
      <c r="DUJ90" s="308"/>
      <c r="DUK90" s="308"/>
      <c r="DUL90" s="308"/>
      <c r="DUM90" s="308"/>
      <c r="DUN90" s="308"/>
      <c r="DUO90" s="309"/>
      <c r="DUP90" s="310"/>
      <c r="DUQ90" s="308"/>
      <c r="DUR90" s="308"/>
      <c r="DUS90" s="308"/>
      <c r="DUT90" s="308"/>
      <c r="DUU90" s="308"/>
      <c r="DUV90" s="308"/>
      <c r="DUW90" s="308"/>
      <c r="DUX90" s="308"/>
      <c r="DUY90" s="315"/>
      <c r="DUZ90" s="319"/>
      <c r="DVA90" s="317"/>
      <c r="DVB90" s="305"/>
      <c r="DVC90" s="306"/>
      <c r="DVD90" s="314"/>
      <c r="DVE90" s="308"/>
      <c r="DVF90" s="308"/>
      <c r="DVG90" s="308"/>
      <c r="DVH90" s="308"/>
      <c r="DVI90" s="308"/>
      <c r="DVJ90" s="308"/>
      <c r="DVK90" s="308"/>
      <c r="DVL90" s="308"/>
      <c r="DVM90" s="308"/>
      <c r="DVN90" s="308"/>
      <c r="DVO90" s="308"/>
      <c r="DVP90" s="308"/>
      <c r="DVQ90" s="309"/>
      <c r="DVR90" s="310"/>
      <c r="DVS90" s="308"/>
      <c r="DVT90" s="308"/>
      <c r="DVU90" s="308"/>
      <c r="DVV90" s="308"/>
      <c r="DVW90" s="308"/>
      <c r="DVX90" s="308"/>
      <c r="DVY90" s="308"/>
      <c r="DVZ90" s="308"/>
      <c r="DWA90" s="315"/>
      <c r="DWB90" s="319"/>
      <c r="DWC90" s="317"/>
      <c r="DWD90" s="305"/>
      <c r="DWE90" s="306"/>
      <c r="DWF90" s="314"/>
      <c r="DWG90" s="308"/>
      <c r="DWH90" s="308"/>
      <c r="DWI90" s="308"/>
      <c r="DWJ90" s="308"/>
      <c r="DWK90" s="308"/>
      <c r="DWL90" s="308"/>
      <c r="DWM90" s="308"/>
      <c r="DWN90" s="308"/>
      <c r="DWO90" s="308"/>
      <c r="DWP90" s="308"/>
      <c r="DWQ90" s="308"/>
      <c r="DWR90" s="308"/>
      <c r="DWS90" s="309"/>
      <c r="DWT90" s="310"/>
      <c r="DWU90" s="308"/>
      <c r="DWV90" s="308"/>
      <c r="DWW90" s="308"/>
      <c r="DWX90" s="308"/>
      <c r="DWY90" s="308"/>
      <c r="DWZ90" s="308"/>
      <c r="DXA90" s="308"/>
      <c r="DXB90" s="308"/>
      <c r="DXC90" s="315"/>
      <c r="DXD90" s="319"/>
      <c r="DXE90" s="317"/>
      <c r="DXF90" s="305"/>
      <c r="DXG90" s="306"/>
      <c r="DXH90" s="314"/>
      <c r="DXI90" s="308"/>
      <c r="DXJ90" s="308"/>
      <c r="DXK90" s="308"/>
      <c r="DXL90" s="308"/>
      <c r="DXM90" s="308"/>
      <c r="DXN90" s="308"/>
      <c r="DXO90" s="308"/>
      <c r="DXP90" s="308"/>
      <c r="DXQ90" s="308"/>
      <c r="DXR90" s="308"/>
      <c r="DXS90" s="308"/>
      <c r="DXT90" s="308"/>
      <c r="DXU90" s="309"/>
      <c r="DXV90" s="310"/>
      <c r="DXW90" s="308"/>
      <c r="DXX90" s="308"/>
      <c r="DXY90" s="308"/>
      <c r="DXZ90" s="308"/>
      <c r="DYA90" s="308"/>
      <c r="DYB90" s="308"/>
      <c r="DYC90" s="308"/>
      <c r="DYD90" s="308"/>
      <c r="DYE90" s="315"/>
      <c r="DYF90" s="319"/>
      <c r="DYG90" s="317"/>
      <c r="DYH90" s="305"/>
      <c r="DYI90" s="306"/>
      <c r="DYJ90" s="314"/>
      <c r="DYK90" s="308"/>
      <c r="DYL90" s="308"/>
      <c r="DYM90" s="308"/>
      <c r="DYN90" s="308"/>
      <c r="DYO90" s="308"/>
      <c r="DYP90" s="308"/>
      <c r="DYQ90" s="308"/>
      <c r="DYR90" s="308"/>
      <c r="DYS90" s="308"/>
      <c r="DYT90" s="308"/>
      <c r="DYU90" s="308"/>
      <c r="DYV90" s="308"/>
      <c r="DYW90" s="309"/>
      <c r="DYX90" s="310"/>
      <c r="DYY90" s="308"/>
      <c r="DYZ90" s="308"/>
      <c r="DZA90" s="308"/>
      <c r="DZB90" s="308"/>
      <c r="DZC90" s="308"/>
      <c r="DZD90" s="308"/>
      <c r="DZE90" s="308"/>
      <c r="DZF90" s="308"/>
      <c r="DZG90" s="315"/>
      <c r="DZH90" s="319"/>
      <c r="DZI90" s="317"/>
      <c r="DZJ90" s="305"/>
      <c r="DZK90" s="306"/>
      <c r="DZL90" s="314"/>
      <c r="DZM90" s="308"/>
      <c r="DZN90" s="308"/>
      <c r="DZO90" s="308"/>
      <c r="DZP90" s="308"/>
      <c r="DZQ90" s="308"/>
      <c r="DZR90" s="308"/>
      <c r="DZS90" s="308"/>
      <c r="DZT90" s="308"/>
      <c r="DZU90" s="308"/>
      <c r="DZV90" s="308"/>
      <c r="DZW90" s="308"/>
      <c r="DZX90" s="308"/>
      <c r="DZY90" s="309"/>
      <c r="DZZ90" s="310"/>
      <c r="EAA90" s="308"/>
      <c r="EAB90" s="308"/>
      <c r="EAC90" s="308"/>
      <c r="EAD90" s="308"/>
      <c r="EAE90" s="308"/>
      <c r="EAF90" s="308"/>
      <c r="EAG90" s="308"/>
      <c r="EAH90" s="308"/>
      <c r="EAI90" s="315"/>
      <c r="EAJ90" s="319"/>
      <c r="EAK90" s="317"/>
      <c r="EAL90" s="305"/>
      <c r="EAM90" s="306"/>
      <c r="EAN90" s="314"/>
      <c r="EAO90" s="308"/>
      <c r="EAP90" s="308"/>
      <c r="EAQ90" s="308"/>
      <c r="EAR90" s="308"/>
      <c r="EAS90" s="308"/>
      <c r="EAT90" s="308"/>
      <c r="EAU90" s="308"/>
      <c r="EAV90" s="308"/>
      <c r="EAW90" s="308"/>
      <c r="EAX90" s="308"/>
      <c r="EAY90" s="308"/>
      <c r="EAZ90" s="308"/>
      <c r="EBA90" s="309"/>
      <c r="EBB90" s="310"/>
      <c r="EBC90" s="308"/>
      <c r="EBD90" s="308"/>
      <c r="EBE90" s="308"/>
      <c r="EBF90" s="308"/>
      <c r="EBG90" s="308"/>
      <c r="EBH90" s="308"/>
      <c r="EBI90" s="308"/>
      <c r="EBJ90" s="308"/>
      <c r="EBK90" s="315"/>
      <c r="EBL90" s="319"/>
      <c r="EBM90" s="317"/>
      <c r="EBN90" s="305"/>
      <c r="EBO90" s="306"/>
      <c r="EBP90" s="314"/>
      <c r="EBQ90" s="308"/>
      <c r="EBR90" s="308"/>
      <c r="EBS90" s="308"/>
      <c r="EBT90" s="308"/>
      <c r="EBU90" s="308"/>
      <c r="EBV90" s="308"/>
      <c r="EBW90" s="308"/>
      <c r="EBX90" s="308"/>
      <c r="EBY90" s="308"/>
      <c r="EBZ90" s="308"/>
      <c r="ECA90" s="308"/>
      <c r="ECB90" s="308"/>
      <c r="ECC90" s="309"/>
      <c r="ECD90" s="310"/>
      <c r="ECE90" s="308"/>
      <c r="ECF90" s="308"/>
      <c r="ECG90" s="308"/>
      <c r="ECH90" s="308"/>
      <c r="ECI90" s="308"/>
      <c r="ECJ90" s="308"/>
      <c r="ECK90" s="308"/>
      <c r="ECL90" s="308"/>
      <c r="ECM90" s="315"/>
      <c r="ECN90" s="319"/>
      <c r="ECO90" s="317"/>
      <c r="ECP90" s="305"/>
      <c r="ECQ90" s="306"/>
      <c r="ECR90" s="314"/>
      <c r="ECS90" s="308"/>
      <c r="ECT90" s="308"/>
      <c r="ECU90" s="308"/>
      <c r="ECV90" s="308"/>
      <c r="ECW90" s="308"/>
      <c r="ECX90" s="308"/>
      <c r="ECY90" s="308"/>
      <c r="ECZ90" s="308"/>
      <c r="EDA90" s="308"/>
      <c r="EDB90" s="308"/>
      <c r="EDC90" s="308"/>
      <c r="EDD90" s="308"/>
      <c r="EDE90" s="309"/>
      <c r="EDF90" s="310"/>
      <c r="EDG90" s="308"/>
      <c r="EDH90" s="308"/>
      <c r="EDI90" s="308"/>
      <c r="EDJ90" s="308"/>
      <c r="EDK90" s="308"/>
      <c r="EDL90" s="308"/>
      <c r="EDM90" s="308"/>
      <c r="EDN90" s="308"/>
      <c r="EDO90" s="315"/>
      <c r="EDP90" s="319"/>
      <c r="EDQ90" s="317"/>
      <c r="EDR90" s="305"/>
      <c r="EDS90" s="306"/>
      <c r="EDT90" s="314"/>
      <c r="EDU90" s="308"/>
      <c r="EDV90" s="308"/>
      <c r="EDW90" s="308"/>
      <c r="EDX90" s="308"/>
      <c r="EDY90" s="308"/>
      <c r="EDZ90" s="308"/>
      <c r="EEA90" s="308"/>
      <c r="EEB90" s="308"/>
      <c r="EEC90" s="308"/>
      <c r="EED90" s="308"/>
      <c r="EEE90" s="308"/>
      <c r="EEF90" s="308"/>
      <c r="EEG90" s="309"/>
      <c r="EEH90" s="310"/>
      <c r="EEI90" s="308"/>
      <c r="EEJ90" s="308"/>
      <c r="EEK90" s="308"/>
      <c r="EEL90" s="308"/>
      <c r="EEM90" s="308"/>
      <c r="EEN90" s="308"/>
      <c r="EEO90" s="308"/>
      <c r="EEP90" s="308"/>
      <c r="EEQ90" s="315"/>
      <c r="EER90" s="319"/>
      <c r="EES90" s="317"/>
      <c r="EET90" s="305"/>
      <c r="EEU90" s="306"/>
      <c r="EEV90" s="314"/>
      <c r="EEW90" s="308"/>
      <c r="EEX90" s="308"/>
      <c r="EEY90" s="308"/>
      <c r="EEZ90" s="308"/>
      <c r="EFA90" s="308"/>
      <c r="EFB90" s="308"/>
      <c r="EFC90" s="308"/>
      <c r="EFD90" s="308"/>
      <c r="EFE90" s="308"/>
      <c r="EFF90" s="308"/>
      <c r="EFG90" s="308"/>
      <c r="EFH90" s="308"/>
      <c r="EFI90" s="309"/>
      <c r="EFJ90" s="310"/>
      <c r="EFK90" s="308"/>
      <c r="EFL90" s="308"/>
      <c r="EFM90" s="308"/>
      <c r="EFN90" s="308"/>
      <c r="EFO90" s="308"/>
      <c r="EFP90" s="308"/>
      <c r="EFQ90" s="308"/>
      <c r="EFR90" s="308"/>
      <c r="EFS90" s="315"/>
      <c r="EFT90" s="319"/>
      <c r="EFU90" s="317"/>
      <c r="EFV90" s="305"/>
      <c r="EFW90" s="306"/>
      <c r="EFX90" s="314"/>
      <c r="EFY90" s="308"/>
      <c r="EFZ90" s="308"/>
      <c r="EGA90" s="308"/>
      <c r="EGB90" s="308"/>
      <c r="EGC90" s="308"/>
      <c r="EGD90" s="308"/>
      <c r="EGE90" s="308"/>
      <c r="EGF90" s="308"/>
      <c r="EGG90" s="308"/>
      <c r="EGH90" s="308"/>
      <c r="EGI90" s="308"/>
      <c r="EGJ90" s="308"/>
      <c r="EGK90" s="309"/>
      <c r="EGL90" s="310"/>
      <c r="EGM90" s="308"/>
      <c r="EGN90" s="308"/>
      <c r="EGO90" s="308"/>
      <c r="EGP90" s="308"/>
      <c r="EGQ90" s="308"/>
      <c r="EGR90" s="308"/>
      <c r="EGS90" s="308"/>
      <c r="EGT90" s="308"/>
      <c r="EGU90" s="315"/>
      <c r="EGV90" s="319"/>
      <c r="EGW90" s="317"/>
      <c r="EGX90" s="305"/>
      <c r="EGY90" s="306"/>
      <c r="EGZ90" s="314"/>
      <c r="EHA90" s="308"/>
      <c r="EHB90" s="308"/>
      <c r="EHC90" s="308"/>
      <c r="EHD90" s="308"/>
      <c r="EHE90" s="308"/>
      <c r="EHF90" s="308"/>
      <c r="EHG90" s="308"/>
      <c r="EHH90" s="308"/>
      <c r="EHI90" s="308"/>
      <c r="EHJ90" s="308"/>
      <c r="EHK90" s="308"/>
      <c r="EHL90" s="308"/>
      <c r="EHM90" s="309"/>
      <c r="EHN90" s="310"/>
      <c r="EHO90" s="308"/>
      <c r="EHP90" s="308"/>
      <c r="EHQ90" s="308"/>
      <c r="EHR90" s="308"/>
      <c r="EHS90" s="308"/>
      <c r="EHT90" s="308"/>
      <c r="EHU90" s="308"/>
      <c r="EHV90" s="308"/>
      <c r="EHW90" s="315"/>
      <c r="EHX90" s="319"/>
      <c r="EHY90" s="317"/>
      <c r="EHZ90" s="305"/>
      <c r="EIA90" s="306"/>
      <c r="EIB90" s="314"/>
      <c r="EIC90" s="308"/>
      <c r="EID90" s="308"/>
      <c r="EIE90" s="308"/>
      <c r="EIF90" s="308"/>
      <c r="EIG90" s="308"/>
      <c r="EIH90" s="308"/>
      <c r="EII90" s="308"/>
      <c r="EIJ90" s="308"/>
      <c r="EIK90" s="308"/>
      <c r="EIL90" s="308"/>
      <c r="EIM90" s="308"/>
      <c r="EIN90" s="308"/>
      <c r="EIO90" s="309"/>
      <c r="EIP90" s="310"/>
      <c r="EIQ90" s="308"/>
      <c r="EIR90" s="308"/>
      <c r="EIS90" s="308"/>
      <c r="EIT90" s="308"/>
      <c r="EIU90" s="308"/>
      <c r="EIV90" s="308"/>
      <c r="EIW90" s="308"/>
      <c r="EIX90" s="308"/>
      <c r="EIY90" s="315"/>
      <c r="EIZ90" s="319"/>
      <c r="EJA90" s="317"/>
      <c r="EJB90" s="305"/>
      <c r="EJC90" s="306"/>
      <c r="EJD90" s="314"/>
      <c r="EJE90" s="308"/>
      <c r="EJF90" s="308"/>
      <c r="EJG90" s="308"/>
      <c r="EJH90" s="308"/>
      <c r="EJI90" s="308"/>
      <c r="EJJ90" s="308"/>
      <c r="EJK90" s="308"/>
      <c r="EJL90" s="308"/>
      <c r="EJM90" s="308"/>
      <c r="EJN90" s="308"/>
      <c r="EJO90" s="308"/>
      <c r="EJP90" s="308"/>
      <c r="EJQ90" s="309"/>
      <c r="EJR90" s="310"/>
      <c r="EJS90" s="308"/>
      <c r="EJT90" s="308"/>
      <c r="EJU90" s="308"/>
      <c r="EJV90" s="308"/>
      <c r="EJW90" s="308"/>
      <c r="EJX90" s="308"/>
      <c r="EJY90" s="308"/>
      <c r="EJZ90" s="308"/>
      <c r="EKA90" s="315"/>
      <c r="EKB90" s="319"/>
      <c r="EKC90" s="317"/>
      <c r="EKD90" s="305"/>
      <c r="EKE90" s="306"/>
      <c r="EKF90" s="314"/>
      <c r="EKG90" s="308"/>
      <c r="EKH90" s="308"/>
      <c r="EKI90" s="308"/>
      <c r="EKJ90" s="308"/>
      <c r="EKK90" s="308"/>
      <c r="EKL90" s="308"/>
      <c r="EKM90" s="308"/>
      <c r="EKN90" s="308"/>
      <c r="EKO90" s="308"/>
      <c r="EKP90" s="308"/>
      <c r="EKQ90" s="308"/>
      <c r="EKR90" s="308"/>
      <c r="EKS90" s="309"/>
      <c r="EKT90" s="310"/>
      <c r="EKU90" s="308"/>
      <c r="EKV90" s="308"/>
      <c r="EKW90" s="308"/>
      <c r="EKX90" s="308"/>
      <c r="EKY90" s="308"/>
      <c r="EKZ90" s="308"/>
      <c r="ELA90" s="308"/>
      <c r="ELB90" s="308"/>
      <c r="ELC90" s="315"/>
      <c r="ELD90" s="319"/>
      <c r="ELE90" s="317"/>
      <c r="ELF90" s="305"/>
      <c r="ELG90" s="306"/>
      <c r="ELH90" s="314"/>
      <c r="ELI90" s="308"/>
      <c r="ELJ90" s="308"/>
      <c r="ELK90" s="308"/>
      <c r="ELL90" s="308"/>
      <c r="ELM90" s="308"/>
      <c r="ELN90" s="308"/>
      <c r="ELO90" s="308"/>
      <c r="ELP90" s="308"/>
      <c r="ELQ90" s="308"/>
      <c r="ELR90" s="308"/>
      <c r="ELS90" s="308"/>
      <c r="ELT90" s="308"/>
      <c r="ELU90" s="309"/>
      <c r="ELV90" s="310"/>
      <c r="ELW90" s="308"/>
      <c r="ELX90" s="308"/>
      <c r="ELY90" s="308"/>
      <c r="ELZ90" s="308"/>
      <c r="EMA90" s="308"/>
      <c r="EMB90" s="308"/>
      <c r="EMC90" s="308"/>
      <c r="EMD90" s="308"/>
      <c r="EME90" s="315"/>
      <c r="EMF90" s="319"/>
      <c r="EMG90" s="317"/>
      <c r="EMH90" s="305"/>
      <c r="EMI90" s="306"/>
      <c r="EMJ90" s="314"/>
      <c r="EMK90" s="308"/>
      <c r="EML90" s="308"/>
      <c r="EMM90" s="308"/>
      <c r="EMN90" s="308"/>
      <c r="EMO90" s="308"/>
      <c r="EMP90" s="308"/>
      <c r="EMQ90" s="308"/>
      <c r="EMR90" s="308"/>
      <c r="EMS90" s="308"/>
      <c r="EMT90" s="308"/>
      <c r="EMU90" s="308"/>
      <c r="EMV90" s="308"/>
      <c r="EMW90" s="309"/>
      <c r="EMX90" s="310"/>
      <c r="EMY90" s="308"/>
      <c r="EMZ90" s="308"/>
      <c r="ENA90" s="308"/>
      <c r="ENB90" s="308"/>
      <c r="ENC90" s="308"/>
      <c r="END90" s="308"/>
      <c r="ENE90" s="308"/>
      <c r="ENF90" s="308"/>
      <c r="ENG90" s="315"/>
      <c r="ENH90" s="319"/>
      <c r="ENI90" s="317"/>
      <c r="ENJ90" s="305"/>
      <c r="ENK90" s="306"/>
      <c r="ENL90" s="314"/>
      <c r="ENM90" s="308"/>
      <c r="ENN90" s="308"/>
      <c r="ENO90" s="308"/>
      <c r="ENP90" s="308"/>
      <c r="ENQ90" s="308"/>
      <c r="ENR90" s="308"/>
      <c r="ENS90" s="308"/>
      <c r="ENT90" s="308"/>
      <c r="ENU90" s="308"/>
      <c r="ENV90" s="308"/>
      <c r="ENW90" s="308"/>
      <c r="ENX90" s="308"/>
      <c r="ENY90" s="309"/>
      <c r="ENZ90" s="310"/>
      <c r="EOA90" s="308"/>
      <c r="EOB90" s="308"/>
      <c r="EOC90" s="308"/>
      <c r="EOD90" s="308"/>
      <c r="EOE90" s="308"/>
      <c r="EOF90" s="308"/>
      <c r="EOG90" s="308"/>
      <c r="EOH90" s="308"/>
      <c r="EOI90" s="315"/>
      <c r="EOJ90" s="319"/>
      <c r="EOK90" s="317"/>
      <c r="EOL90" s="305"/>
      <c r="EOM90" s="306"/>
      <c r="EON90" s="314"/>
      <c r="EOO90" s="308"/>
      <c r="EOP90" s="308"/>
      <c r="EOQ90" s="308"/>
      <c r="EOR90" s="308"/>
      <c r="EOS90" s="308"/>
      <c r="EOT90" s="308"/>
      <c r="EOU90" s="308"/>
      <c r="EOV90" s="308"/>
      <c r="EOW90" s="308"/>
      <c r="EOX90" s="308"/>
      <c r="EOY90" s="308"/>
      <c r="EOZ90" s="308"/>
      <c r="EPA90" s="309"/>
      <c r="EPB90" s="310"/>
      <c r="EPC90" s="308"/>
      <c r="EPD90" s="308"/>
      <c r="EPE90" s="308"/>
      <c r="EPF90" s="308"/>
      <c r="EPG90" s="308"/>
      <c r="EPH90" s="308"/>
      <c r="EPI90" s="308"/>
      <c r="EPJ90" s="308"/>
      <c r="EPK90" s="315"/>
      <c r="EPL90" s="319"/>
      <c r="EPM90" s="317"/>
      <c r="EPN90" s="305"/>
      <c r="EPO90" s="306"/>
      <c r="EPP90" s="314"/>
      <c r="EPQ90" s="308"/>
      <c r="EPR90" s="308"/>
      <c r="EPS90" s="308"/>
      <c r="EPT90" s="308"/>
      <c r="EPU90" s="308"/>
      <c r="EPV90" s="308"/>
      <c r="EPW90" s="308"/>
      <c r="EPX90" s="308"/>
      <c r="EPY90" s="308"/>
      <c r="EPZ90" s="308"/>
      <c r="EQA90" s="308"/>
      <c r="EQB90" s="308"/>
      <c r="EQC90" s="309"/>
      <c r="EQD90" s="310"/>
      <c r="EQE90" s="308"/>
      <c r="EQF90" s="308"/>
      <c r="EQG90" s="308"/>
      <c r="EQH90" s="308"/>
      <c r="EQI90" s="308"/>
      <c r="EQJ90" s="308"/>
      <c r="EQK90" s="308"/>
      <c r="EQL90" s="308"/>
      <c r="EQM90" s="315"/>
      <c r="EQN90" s="319"/>
      <c r="EQO90" s="317"/>
      <c r="EQP90" s="305"/>
      <c r="EQQ90" s="306"/>
      <c r="EQR90" s="314"/>
      <c r="EQS90" s="308"/>
      <c r="EQT90" s="308"/>
      <c r="EQU90" s="308"/>
      <c r="EQV90" s="308"/>
      <c r="EQW90" s="308"/>
      <c r="EQX90" s="308"/>
      <c r="EQY90" s="308"/>
      <c r="EQZ90" s="308"/>
      <c r="ERA90" s="308"/>
      <c r="ERB90" s="308"/>
      <c r="ERC90" s="308"/>
      <c r="ERD90" s="308"/>
      <c r="ERE90" s="309"/>
      <c r="ERF90" s="310"/>
      <c r="ERG90" s="308"/>
      <c r="ERH90" s="308"/>
      <c r="ERI90" s="308"/>
      <c r="ERJ90" s="308"/>
      <c r="ERK90" s="308"/>
      <c r="ERL90" s="308"/>
      <c r="ERM90" s="308"/>
      <c r="ERN90" s="308"/>
      <c r="ERO90" s="315"/>
      <c r="ERP90" s="319"/>
      <c r="ERQ90" s="317"/>
      <c r="ERR90" s="305"/>
      <c r="ERS90" s="306"/>
      <c r="ERT90" s="314"/>
      <c r="ERU90" s="308"/>
      <c r="ERV90" s="308"/>
      <c r="ERW90" s="308"/>
      <c r="ERX90" s="308"/>
      <c r="ERY90" s="308"/>
      <c r="ERZ90" s="308"/>
      <c r="ESA90" s="308"/>
      <c r="ESB90" s="308"/>
      <c r="ESC90" s="308"/>
      <c r="ESD90" s="308"/>
      <c r="ESE90" s="308"/>
      <c r="ESF90" s="308"/>
      <c r="ESG90" s="309"/>
      <c r="ESH90" s="310"/>
      <c r="ESI90" s="308"/>
      <c r="ESJ90" s="308"/>
      <c r="ESK90" s="308"/>
      <c r="ESL90" s="308"/>
      <c r="ESM90" s="308"/>
      <c r="ESN90" s="308"/>
      <c r="ESO90" s="308"/>
      <c r="ESP90" s="308"/>
      <c r="ESQ90" s="315"/>
      <c r="ESR90" s="319"/>
      <c r="ESS90" s="317"/>
      <c r="EST90" s="305"/>
      <c r="ESU90" s="306"/>
      <c r="ESV90" s="314"/>
      <c r="ESW90" s="308"/>
      <c r="ESX90" s="308"/>
      <c r="ESY90" s="308"/>
      <c r="ESZ90" s="308"/>
      <c r="ETA90" s="308"/>
      <c r="ETB90" s="308"/>
      <c r="ETC90" s="308"/>
      <c r="ETD90" s="308"/>
      <c r="ETE90" s="308"/>
      <c r="ETF90" s="308"/>
      <c r="ETG90" s="308"/>
      <c r="ETH90" s="308"/>
      <c r="ETI90" s="309"/>
      <c r="ETJ90" s="310"/>
      <c r="ETK90" s="308"/>
      <c r="ETL90" s="308"/>
      <c r="ETM90" s="308"/>
      <c r="ETN90" s="308"/>
      <c r="ETO90" s="308"/>
      <c r="ETP90" s="308"/>
      <c r="ETQ90" s="308"/>
      <c r="ETR90" s="308"/>
      <c r="ETS90" s="315"/>
      <c r="ETT90" s="319"/>
      <c r="ETU90" s="317"/>
      <c r="ETV90" s="305"/>
      <c r="ETW90" s="306"/>
      <c r="ETX90" s="314"/>
      <c r="ETY90" s="308"/>
      <c r="ETZ90" s="308"/>
      <c r="EUA90" s="308"/>
      <c r="EUB90" s="308"/>
      <c r="EUC90" s="308"/>
      <c r="EUD90" s="308"/>
      <c r="EUE90" s="308"/>
      <c r="EUF90" s="308"/>
      <c r="EUG90" s="308"/>
      <c r="EUH90" s="308"/>
      <c r="EUI90" s="308"/>
      <c r="EUJ90" s="308"/>
      <c r="EUK90" s="309"/>
      <c r="EUL90" s="310"/>
      <c r="EUM90" s="308"/>
      <c r="EUN90" s="308"/>
      <c r="EUO90" s="308"/>
      <c r="EUP90" s="308"/>
      <c r="EUQ90" s="308"/>
      <c r="EUR90" s="308"/>
      <c r="EUS90" s="308"/>
      <c r="EUT90" s="308"/>
      <c r="EUU90" s="315"/>
      <c r="EUV90" s="319"/>
      <c r="EUW90" s="317"/>
      <c r="EUX90" s="305"/>
      <c r="EUY90" s="306"/>
      <c r="EUZ90" s="314"/>
      <c r="EVA90" s="308"/>
      <c r="EVB90" s="308"/>
      <c r="EVC90" s="308"/>
      <c r="EVD90" s="308"/>
      <c r="EVE90" s="308"/>
      <c r="EVF90" s="308"/>
      <c r="EVG90" s="308"/>
      <c r="EVH90" s="308"/>
      <c r="EVI90" s="308"/>
      <c r="EVJ90" s="308"/>
      <c r="EVK90" s="308"/>
      <c r="EVL90" s="308"/>
      <c r="EVM90" s="309"/>
      <c r="EVN90" s="310"/>
      <c r="EVO90" s="308"/>
      <c r="EVP90" s="308"/>
      <c r="EVQ90" s="308"/>
      <c r="EVR90" s="308"/>
      <c r="EVS90" s="308"/>
      <c r="EVT90" s="308"/>
      <c r="EVU90" s="308"/>
      <c r="EVV90" s="308"/>
      <c r="EVW90" s="315"/>
      <c r="EVX90" s="319"/>
      <c r="EVY90" s="317"/>
      <c r="EVZ90" s="305"/>
      <c r="EWA90" s="306"/>
      <c r="EWB90" s="314"/>
      <c r="EWC90" s="308"/>
      <c r="EWD90" s="308"/>
      <c r="EWE90" s="308"/>
      <c r="EWF90" s="308"/>
      <c r="EWG90" s="308"/>
      <c r="EWH90" s="308"/>
      <c r="EWI90" s="308"/>
      <c r="EWJ90" s="308"/>
      <c r="EWK90" s="308"/>
      <c r="EWL90" s="308"/>
      <c r="EWM90" s="308"/>
      <c r="EWN90" s="308"/>
      <c r="EWO90" s="309"/>
      <c r="EWP90" s="310"/>
      <c r="EWQ90" s="308"/>
      <c r="EWR90" s="308"/>
      <c r="EWS90" s="308"/>
      <c r="EWT90" s="308"/>
      <c r="EWU90" s="308"/>
      <c r="EWV90" s="308"/>
      <c r="EWW90" s="308"/>
      <c r="EWX90" s="308"/>
      <c r="EWY90" s="315"/>
      <c r="EWZ90" s="319"/>
      <c r="EXA90" s="317"/>
      <c r="EXB90" s="305"/>
      <c r="EXC90" s="306"/>
      <c r="EXD90" s="314"/>
      <c r="EXE90" s="308"/>
      <c r="EXF90" s="308"/>
      <c r="EXG90" s="308"/>
      <c r="EXH90" s="308"/>
      <c r="EXI90" s="308"/>
      <c r="EXJ90" s="308"/>
      <c r="EXK90" s="308"/>
      <c r="EXL90" s="308"/>
      <c r="EXM90" s="308"/>
      <c r="EXN90" s="308"/>
      <c r="EXO90" s="308"/>
      <c r="EXP90" s="308"/>
      <c r="EXQ90" s="309"/>
      <c r="EXR90" s="310"/>
      <c r="EXS90" s="308"/>
      <c r="EXT90" s="308"/>
      <c r="EXU90" s="308"/>
      <c r="EXV90" s="308"/>
      <c r="EXW90" s="308"/>
      <c r="EXX90" s="308"/>
      <c r="EXY90" s="308"/>
      <c r="EXZ90" s="308"/>
      <c r="EYA90" s="315"/>
      <c r="EYB90" s="319"/>
      <c r="EYC90" s="317"/>
      <c r="EYD90" s="305"/>
      <c r="EYE90" s="306"/>
      <c r="EYF90" s="314"/>
      <c r="EYG90" s="308"/>
      <c r="EYH90" s="308"/>
      <c r="EYI90" s="308"/>
      <c r="EYJ90" s="308"/>
      <c r="EYK90" s="308"/>
      <c r="EYL90" s="308"/>
      <c r="EYM90" s="308"/>
      <c r="EYN90" s="308"/>
      <c r="EYO90" s="308"/>
      <c r="EYP90" s="308"/>
      <c r="EYQ90" s="308"/>
      <c r="EYR90" s="308"/>
      <c r="EYS90" s="309"/>
      <c r="EYT90" s="310"/>
      <c r="EYU90" s="308"/>
      <c r="EYV90" s="308"/>
      <c r="EYW90" s="308"/>
      <c r="EYX90" s="308"/>
      <c r="EYY90" s="308"/>
      <c r="EYZ90" s="308"/>
      <c r="EZA90" s="308"/>
      <c r="EZB90" s="308"/>
      <c r="EZC90" s="315"/>
      <c r="EZD90" s="319"/>
      <c r="EZE90" s="317"/>
      <c r="EZF90" s="305"/>
      <c r="EZG90" s="306"/>
      <c r="EZH90" s="314"/>
      <c r="EZI90" s="308"/>
      <c r="EZJ90" s="308"/>
      <c r="EZK90" s="308"/>
      <c r="EZL90" s="308"/>
      <c r="EZM90" s="308"/>
      <c r="EZN90" s="308"/>
      <c r="EZO90" s="308"/>
      <c r="EZP90" s="308"/>
      <c r="EZQ90" s="308"/>
      <c r="EZR90" s="308"/>
      <c r="EZS90" s="308"/>
      <c r="EZT90" s="308"/>
      <c r="EZU90" s="309"/>
      <c r="EZV90" s="310"/>
      <c r="EZW90" s="308"/>
      <c r="EZX90" s="308"/>
      <c r="EZY90" s="308"/>
      <c r="EZZ90" s="308"/>
      <c r="FAA90" s="308"/>
      <c r="FAB90" s="308"/>
      <c r="FAC90" s="308"/>
      <c r="FAD90" s="308"/>
      <c r="FAE90" s="315"/>
      <c r="FAF90" s="319"/>
      <c r="FAG90" s="317"/>
      <c r="FAH90" s="305"/>
      <c r="FAI90" s="306"/>
      <c r="FAJ90" s="314"/>
      <c r="FAK90" s="308"/>
      <c r="FAL90" s="308"/>
      <c r="FAM90" s="308"/>
      <c r="FAN90" s="308"/>
      <c r="FAO90" s="308"/>
      <c r="FAP90" s="308"/>
      <c r="FAQ90" s="308"/>
      <c r="FAR90" s="308"/>
      <c r="FAS90" s="308"/>
      <c r="FAT90" s="308"/>
      <c r="FAU90" s="308"/>
      <c r="FAV90" s="308"/>
      <c r="FAW90" s="309"/>
      <c r="FAX90" s="310"/>
      <c r="FAY90" s="308"/>
      <c r="FAZ90" s="308"/>
      <c r="FBA90" s="308"/>
      <c r="FBB90" s="308"/>
      <c r="FBC90" s="308"/>
      <c r="FBD90" s="308"/>
      <c r="FBE90" s="308"/>
      <c r="FBF90" s="308"/>
      <c r="FBG90" s="315"/>
      <c r="FBH90" s="319"/>
      <c r="FBI90" s="317"/>
      <c r="FBJ90" s="305"/>
      <c r="FBK90" s="306"/>
      <c r="FBL90" s="314"/>
      <c r="FBM90" s="308"/>
      <c r="FBN90" s="308"/>
      <c r="FBO90" s="308"/>
      <c r="FBP90" s="308"/>
      <c r="FBQ90" s="308"/>
      <c r="FBR90" s="308"/>
      <c r="FBS90" s="308"/>
      <c r="FBT90" s="308"/>
      <c r="FBU90" s="308"/>
      <c r="FBV90" s="308"/>
      <c r="FBW90" s="308"/>
      <c r="FBX90" s="308"/>
      <c r="FBY90" s="309"/>
      <c r="FBZ90" s="310"/>
      <c r="FCA90" s="308"/>
      <c r="FCB90" s="308"/>
      <c r="FCC90" s="308"/>
      <c r="FCD90" s="308"/>
      <c r="FCE90" s="308"/>
      <c r="FCF90" s="308"/>
      <c r="FCG90" s="308"/>
      <c r="FCH90" s="308"/>
      <c r="FCI90" s="315"/>
      <c r="FCJ90" s="319"/>
      <c r="FCK90" s="317"/>
      <c r="FCL90" s="305"/>
      <c r="FCM90" s="306"/>
      <c r="FCN90" s="314"/>
      <c r="FCO90" s="308"/>
      <c r="FCP90" s="308"/>
      <c r="FCQ90" s="308"/>
      <c r="FCR90" s="308"/>
      <c r="FCS90" s="308"/>
      <c r="FCT90" s="308"/>
      <c r="FCU90" s="308"/>
      <c r="FCV90" s="308"/>
      <c r="FCW90" s="308"/>
      <c r="FCX90" s="308"/>
      <c r="FCY90" s="308"/>
      <c r="FCZ90" s="308"/>
      <c r="FDA90" s="309"/>
      <c r="FDB90" s="310"/>
      <c r="FDC90" s="308"/>
      <c r="FDD90" s="308"/>
      <c r="FDE90" s="308"/>
      <c r="FDF90" s="308"/>
      <c r="FDG90" s="308"/>
      <c r="FDH90" s="308"/>
      <c r="FDI90" s="308"/>
      <c r="FDJ90" s="308"/>
      <c r="FDK90" s="315"/>
      <c r="FDL90" s="319"/>
      <c r="FDM90" s="317"/>
      <c r="FDN90" s="305"/>
      <c r="FDO90" s="306"/>
      <c r="FDP90" s="314"/>
      <c r="FDQ90" s="308"/>
      <c r="FDR90" s="308"/>
      <c r="FDS90" s="308"/>
      <c r="FDT90" s="308"/>
      <c r="FDU90" s="308"/>
      <c r="FDV90" s="308"/>
      <c r="FDW90" s="308"/>
      <c r="FDX90" s="308"/>
      <c r="FDY90" s="308"/>
      <c r="FDZ90" s="308"/>
      <c r="FEA90" s="308"/>
      <c r="FEB90" s="308"/>
      <c r="FEC90" s="309"/>
      <c r="FED90" s="310"/>
      <c r="FEE90" s="308"/>
      <c r="FEF90" s="308"/>
      <c r="FEG90" s="308"/>
      <c r="FEH90" s="308"/>
      <c r="FEI90" s="308"/>
      <c r="FEJ90" s="308"/>
      <c r="FEK90" s="308"/>
      <c r="FEL90" s="308"/>
      <c r="FEM90" s="315"/>
      <c r="FEN90" s="319"/>
      <c r="FEO90" s="317"/>
      <c r="FEP90" s="305"/>
      <c r="FEQ90" s="306"/>
      <c r="FER90" s="314"/>
      <c r="FES90" s="308"/>
      <c r="FET90" s="308"/>
      <c r="FEU90" s="308"/>
      <c r="FEV90" s="308"/>
      <c r="FEW90" s="308"/>
      <c r="FEX90" s="308"/>
      <c r="FEY90" s="308"/>
      <c r="FEZ90" s="308"/>
      <c r="FFA90" s="308"/>
      <c r="FFB90" s="308"/>
      <c r="FFC90" s="308"/>
      <c r="FFD90" s="308"/>
      <c r="FFE90" s="309"/>
      <c r="FFF90" s="310"/>
      <c r="FFG90" s="308"/>
      <c r="FFH90" s="308"/>
      <c r="FFI90" s="308"/>
      <c r="FFJ90" s="308"/>
      <c r="FFK90" s="308"/>
      <c r="FFL90" s="308"/>
      <c r="FFM90" s="308"/>
      <c r="FFN90" s="308"/>
      <c r="FFO90" s="315"/>
      <c r="FFP90" s="319"/>
      <c r="FFQ90" s="317"/>
      <c r="FFR90" s="305"/>
      <c r="FFS90" s="306"/>
      <c r="FFT90" s="314"/>
      <c r="FFU90" s="308"/>
      <c r="FFV90" s="308"/>
      <c r="FFW90" s="308"/>
      <c r="FFX90" s="308"/>
      <c r="FFY90" s="308"/>
      <c r="FFZ90" s="308"/>
      <c r="FGA90" s="308"/>
      <c r="FGB90" s="308"/>
      <c r="FGC90" s="308"/>
      <c r="FGD90" s="308"/>
      <c r="FGE90" s="308"/>
      <c r="FGF90" s="308"/>
      <c r="FGG90" s="309"/>
      <c r="FGH90" s="310"/>
      <c r="FGI90" s="308"/>
      <c r="FGJ90" s="308"/>
      <c r="FGK90" s="308"/>
      <c r="FGL90" s="308"/>
      <c r="FGM90" s="308"/>
      <c r="FGN90" s="308"/>
      <c r="FGO90" s="308"/>
      <c r="FGP90" s="308"/>
      <c r="FGQ90" s="315"/>
      <c r="FGR90" s="319"/>
      <c r="FGS90" s="317"/>
      <c r="FGT90" s="305"/>
      <c r="FGU90" s="306"/>
      <c r="FGV90" s="314"/>
      <c r="FGW90" s="308"/>
      <c r="FGX90" s="308"/>
      <c r="FGY90" s="308"/>
      <c r="FGZ90" s="308"/>
      <c r="FHA90" s="308"/>
      <c r="FHB90" s="308"/>
      <c r="FHC90" s="308"/>
      <c r="FHD90" s="308"/>
      <c r="FHE90" s="308"/>
      <c r="FHF90" s="308"/>
      <c r="FHG90" s="308"/>
      <c r="FHH90" s="308"/>
      <c r="FHI90" s="309"/>
      <c r="FHJ90" s="310"/>
      <c r="FHK90" s="308"/>
      <c r="FHL90" s="308"/>
      <c r="FHM90" s="308"/>
      <c r="FHN90" s="308"/>
      <c r="FHO90" s="308"/>
      <c r="FHP90" s="308"/>
      <c r="FHQ90" s="308"/>
      <c r="FHR90" s="308"/>
      <c r="FHS90" s="315"/>
      <c r="FHT90" s="319"/>
      <c r="FHU90" s="317"/>
      <c r="FHV90" s="305"/>
      <c r="FHW90" s="306"/>
      <c r="FHX90" s="314"/>
      <c r="FHY90" s="308"/>
      <c r="FHZ90" s="308"/>
      <c r="FIA90" s="308"/>
      <c r="FIB90" s="308"/>
      <c r="FIC90" s="308"/>
      <c r="FID90" s="308"/>
      <c r="FIE90" s="308"/>
      <c r="FIF90" s="308"/>
      <c r="FIG90" s="308"/>
      <c r="FIH90" s="308"/>
      <c r="FII90" s="308"/>
      <c r="FIJ90" s="308"/>
      <c r="FIK90" s="309"/>
      <c r="FIL90" s="310"/>
      <c r="FIM90" s="308"/>
      <c r="FIN90" s="308"/>
      <c r="FIO90" s="308"/>
      <c r="FIP90" s="308"/>
      <c r="FIQ90" s="308"/>
      <c r="FIR90" s="308"/>
      <c r="FIS90" s="308"/>
      <c r="FIT90" s="308"/>
      <c r="FIU90" s="315"/>
      <c r="FIV90" s="319"/>
      <c r="FIW90" s="317"/>
      <c r="FIX90" s="305"/>
      <c r="FIY90" s="306"/>
      <c r="FIZ90" s="314"/>
      <c r="FJA90" s="308"/>
      <c r="FJB90" s="308"/>
      <c r="FJC90" s="308"/>
      <c r="FJD90" s="308"/>
      <c r="FJE90" s="308"/>
      <c r="FJF90" s="308"/>
      <c r="FJG90" s="308"/>
      <c r="FJH90" s="308"/>
      <c r="FJI90" s="308"/>
      <c r="FJJ90" s="308"/>
      <c r="FJK90" s="308"/>
      <c r="FJL90" s="308"/>
      <c r="FJM90" s="309"/>
      <c r="FJN90" s="310"/>
      <c r="FJO90" s="308"/>
      <c r="FJP90" s="308"/>
      <c r="FJQ90" s="308"/>
      <c r="FJR90" s="308"/>
      <c r="FJS90" s="308"/>
      <c r="FJT90" s="308"/>
      <c r="FJU90" s="308"/>
      <c r="FJV90" s="308"/>
      <c r="FJW90" s="315"/>
      <c r="FJX90" s="319"/>
      <c r="FJY90" s="317"/>
      <c r="FJZ90" s="305"/>
      <c r="FKA90" s="306"/>
      <c r="FKB90" s="314"/>
      <c r="FKC90" s="308"/>
      <c r="FKD90" s="308"/>
      <c r="FKE90" s="308"/>
      <c r="FKF90" s="308"/>
      <c r="FKG90" s="308"/>
      <c r="FKH90" s="308"/>
      <c r="FKI90" s="308"/>
      <c r="FKJ90" s="308"/>
      <c r="FKK90" s="308"/>
      <c r="FKL90" s="308"/>
      <c r="FKM90" s="308"/>
      <c r="FKN90" s="308"/>
      <c r="FKO90" s="309"/>
      <c r="FKP90" s="310"/>
      <c r="FKQ90" s="308"/>
      <c r="FKR90" s="308"/>
      <c r="FKS90" s="308"/>
      <c r="FKT90" s="308"/>
      <c r="FKU90" s="308"/>
      <c r="FKV90" s="308"/>
      <c r="FKW90" s="308"/>
      <c r="FKX90" s="308"/>
      <c r="FKY90" s="315"/>
      <c r="FKZ90" s="319"/>
      <c r="FLA90" s="317"/>
      <c r="FLB90" s="305"/>
      <c r="FLC90" s="306"/>
      <c r="FLD90" s="314"/>
      <c r="FLE90" s="308"/>
      <c r="FLF90" s="308"/>
      <c r="FLG90" s="308"/>
      <c r="FLH90" s="308"/>
      <c r="FLI90" s="308"/>
      <c r="FLJ90" s="308"/>
      <c r="FLK90" s="308"/>
      <c r="FLL90" s="308"/>
      <c r="FLM90" s="308"/>
      <c r="FLN90" s="308"/>
      <c r="FLO90" s="308"/>
      <c r="FLP90" s="308"/>
      <c r="FLQ90" s="309"/>
      <c r="FLR90" s="310"/>
      <c r="FLS90" s="308"/>
      <c r="FLT90" s="308"/>
      <c r="FLU90" s="308"/>
      <c r="FLV90" s="308"/>
      <c r="FLW90" s="308"/>
      <c r="FLX90" s="308"/>
      <c r="FLY90" s="308"/>
      <c r="FLZ90" s="308"/>
      <c r="FMA90" s="315"/>
      <c r="FMB90" s="319"/>
      <c r="FMC90" s="317"/>
      <c r="FMD90" s="305"/>
      <c r="FME90" s="306"/>
      <c r="FMF90" s="314"/>
      <c r="FMG90" s="308"/>
      <c r="FMH90" s="308"/>
      <c r="FMI90" s="308"/>
      <c r="FMJ90" s="308"/>
      <c r="FMK90" s="308"/>
      <c r="FML90" s="308"/>
      <c r="FMM90" s="308"/>
      <c r="FMN90" s="308"/>
      <c r="FMO90" s="308"/>
      <c r="FMP90" s="308"/>
      <c r="FMQ90" s="308"/>
      <c r="FMR90" s="308"/>
      <c r="FMS90" s="309"/>
      <c r="FMT90" s="310"/>
      <c r="FMU90" s="308"/>
      <c r="FMV90" s="308"/>
      <c r="FMW90" s="308"/>
      <c r="FMX90" s="308"/>
      <c r="FMY90" s="308"/>
      <c r="FMZ90" s="308"/>
      <c r="FNA90" s="308"/>
      <c r="FNB90" s="308"/>
      <c r="FNC90" s="315"/>
      <c r="FND90" s="319"/>
      <c r="FNE90" s="317"/>
      <c r="FNF90" s="305"/>
      <c r="FNG90" s="306"/>
      <c r="FNH90" s="314"/>
      <c r="FNI90" s="308"/>
      <c r="FNJ90" s="308"/>
      <c r="FNK90" s="308"/>
      <c r="FNL90" s="308"/>
      <c r="FNM90" s="308"/>
      <c r="FNN90" s="308"/>
      <c r="FNO90" s="308"/>
      <c r="FNP90" s="308"/>
      <c r="FNQ90" s="308"/>
      <c r="FNR90" s="308"/>
      <c r="FNS90" s="308"/>
      <c r="FNT90" s="308"/>
      <c r="FNU90" s="309"/>
      <c r="FNV90" s="310"/>
      <c r="FNW90" s="308"/>
      <c r="FNX90" s="308"/>
      <c r="FNY90" s="308"/>
      <c r="FNZ90" s="308"/>
      <c r="FOA90" s="308"/>
      <c r="FOB90" s="308"/>
      <c r="FOC90" s="308"/>
      <c r="FOD90" s="308"/>
      <c r="FOE90" s="315"/>
      <c r="FOF90" s="319"/>
      <c r="FOG90" s="317"/>
      <c r="FOH90" s="305"/>
      <c r="FOI90" s="306"/>
      <c r="FOJ90" s="314"/>
      <c r="FOK90" s="308"/>
      <c r="FOL90" s="308"/>
      <c r="FOM90" s="308"/>
      <c r="FON90" s="308"/>
      <c r="FOO90" s="308"/>
      <c r="FOP90" s="308"/>
      <c r="FOQ90" s="308"/>
      <c r="FOR90" s="308"/>
      <c r="FOS90" s="308"/>
      <c r="FOT90" s="308"/>
      <c r="FOU90" s="308"/>
      <c r="FOV90" s="308"/>
      <c r="FOW90" s="309"/>
      <c r="FOX90" s="310"/>
      <c r="FOY90" s="308"/>
      <c r="FOZ90" s="308"/>
      <c r="FPA90" s="308"/>
      <c r="FPB90" s="308"/>
      <c r="FPC90" s="308"/>
      <c r="FPD90" s="308"/>
      <c r="FPE90" s="308"/>
      <c r="FPF90" s="308"/>
      <c r="FPG90" s="315"/>
      <c r="FPH90" s="319"/>
      <c r="FPI90" s="317"/>
      <c r="FPJ90" s="305"/>
      <c r="FPK90" s="306"/>
      <c r="FPL90" s="314"/>
      <c r="FPM90" s="308"/>
      <c r="FPN90" s="308"/>
      <c r="FPO90" s="308"/>
      <c r="FPP90" s="308"/>
      <c r="FPQ90" s="308"/>
      <c r="FPR90" s="308"/>
      <c r="FPS90" s="308"/>
      <c r="FPT90" s="308"/>
      <c r="FPU90" s="308"/>
      <c r="FPV90" s="308"/>
      <c r="FPW90" s="308"/>
      <c r="FPX90" s="308"/>
      <c r="FPY90" s="309"/>
      <c r="FPZ90" s="310"/>
      <c r="FQA90" s="308"/>
      <c r="FQB90" s="308"/>
      <c r="FQC90" s="308"/>
      <c r="FQD90" s="308"/>
      <c r="FQE90" s="308"/>
      <c r="FQF90" s="308"/>
      <c r="FQG90" s="308"/>
      <c r="FQH90" s="308"/>
      <c r="FQI90" s="315"/>
      <c r="FQJ90" s="319"/>
      <c r="FQK90" s="317"/>
      <c r="FQL90" s="305"/>
      <c r="FQM90" s="306"/>
      <c r="FQN90" s="314"/>
      <c r="FQO90" s="308"/>
      <c r="FQP90" s="308"/>
      <c r="FQQ90" s="308"/>
      <c r="FQR90" s="308"/>
      <c r="FQS90" s="308"/>
      <c r="FQT90" s="308"/>
      <c r="FQU90" s="308"/>
      <c r="FQV90" s="308"/>
      <c r="FQW90" s="308"/>
      <c r="FQX90" s="308"/>
      <c r="FQY90" s="308"/>
      <c r="FQZ90" s="308"/>
      <c r="FRA90" s="309"/>
      <c r="FRB90" s="310"/>
      <c r="FRC90" s="308"/>
      <c r="FRD90" s="308"/>
      <c r="FRE90" s="308"/>
      <c r="FRF90" s="308"/>
      <c r="FRG90" s="308"/>
      <c r="FRH90" s="308"/>
      <c r="FRI90" s="308"/>
      <c r="FRJ90" s="308"/>
      <c r="FRK90" s="315"/>
      <c r="FRL90" s="319"/>
      <c r="FRM90" s="317"/>
      <c r="FRN90" s="305"/>
      <c r="FRO90" s="306"/>
      <c r="FRP90" s="314"/>
      <c r="FRQ90" s="308"/>
      <c r="FRR90" s="308"/>
      <c r="FRS90" s="308"/>
      <c r="FRT90" s="308"/>
      <c r="FRU90" s="308"/>
      <c r="FRV90" s="308"/>
      <c r="FRW90" s="308"/>
      <c r="FRX90" s="308"/>
      <c r="FRY90" s="308"/>
      <c r="FRZ90" s="308"/>
      <c r="FSA90" s="308"/>
      <c r="FSB90" s="308"/>
      <c r="FSC90" s="309"/>
      <c r="FSD90" s="310"/>
      <c r="FSE90" s="308"/>
      <c r="FSF90" s="308"/>
      <c r="FSG90" s="308"/>
      <c r="FSH90" s="308"/>
      <c r="FSI90" s="308"/>
      <c r="FSJ90" s="308"/>
      <c r="FSK90" s="308"/>
      <c r="FSL90" s="308"/>
      <c r="FSM90" s="315"/>
      <c r="FSN90" s="319"/>
      <c r="FSO90" s="317"/>
      <c r="FSP90" s="305"/>
      <c r="FSQ90" s="306"/>
      <c r="FSR90" s="314"/>
      <c r="FSS90" s="308"/>
      <c r="FST90" s="308"/>
      <c r="FSU90" s="308"/>
      <c r="FSV90" s="308"/>
      <c r="FSW90" s="308"/>
      <c r="FSX90" s="308"/>
      <c r="FSY90" s="308"/>
      <c r="FSZ90" s="308"/>
      <c r="FTA90" s="308"/>
      <c r="FTB90" s="308"/>
      <c r="FTC90" s="308"/>
      <c r="FTD90" s="308"/>
      <c r="FTE90" s="309"/>
      <c r="FTF90" s="310"/>
      <c r="FTG90" s="308"/>
      <c r="FTH90" s="308"/>
      <c r="FTI90" s="308"/>
      <c r="FTJ90" s="308"/>
      <c r="FTK90" s="308"/>
      <c r="FTL90" s="308"/>
      <c r="FTM90" s="308"/>
      <c r="FTN90" s="308"/>
      <c r="FTO90" s="315"/>
      <c r="FTP90" s="319"/>
      <c r="FTQ90" s="317"/>
      <c r="FTR90" s="305"/>
      <c r="FTS90" s="306"/>
      <c r="FTT90" s="314"/>
      <c r="FTU90" s="308"/>
      <c r="FTV90" s="308"/>
      <c r="FTW90" s="308"/>
      <c r="FTX90" s="308"/>
      <c r="FTY90" s="308"/>
      <c r="FTZ90" s="308"/>
      <c r="FUA90" s="308"/>
      <c r="FUB90" s="308"/>
      <c r="FUC90" s="308"/>
      <c r="FUD90" s="308"/>
      <c r="FUE90" s="308"/>
      <c r="FUF90" s="308"/>
      <c r="FUG90" s="309"/>
      <c r="FUH90" s="310"/>
      <c r="FUI90" s="308"/>
      <c r="FUJ90" s="308"/>
      <c r="FUK90" s="308"/>
      <c r="FUL90" s="308"/>
      <c r="FUM90" s="308"/>
      <c r="FUN90" s="308"/>
      <c r="FUO90" s="308"/>
      <c r="FUP90" s="308"/>
      <c r="FUQ90" s="315"/>
      <c r="FUR90" s="319"/>
      <c r="FUS90" s="317"/>
      <c r="FUT90" s="305"/>
      <c r="FUU90" s="306"/>
      <c r="FUV90" s="314"/>
      <c r="FUW90" s="308"/>
      <c r="FUX90" s="308"/>
      <c r="FUY90" s="308"/>
      <c r="FUZ90" s="308"/>
      <c r="FVA90" s="308"/>
      <c r="FVB90" s="308"/>
      <c r="FVC90" s="308"/>
      <c r="FVD90" s="308"/>
      <c r="FVE90" s="308"/>
      <c r="FVF90" s="308"/>
      <c r="FVG90" s="308"/>
      <c r="FVH90" s="308"/>
      <c r="FVI90" s="309"/>
      <c r="FVJ90" s="310"/>
      <c r="FVK90" s="308"/>
      <c r="FVL90" s="308"/>
      <c r="FVM90" s="308"/>
      <c r="FVN90" s="308"/>
      <c r="FVO90" s="308"/>
      <c r="FVP90" s="308"/>
      <c r="FVQ90" s="308"/>
      <c r="FVR90" s="308"/>
      <c r="FVS90" s="315"/>
      <c r="FVT90" s="319"/>
      <c r="FVU90" s="317"/>
      <c r="FVV90" s="305"/>
      <c r="FVW90" s="306"/>
      <c r="FVX90" s="314"/>
      <c r="FVY90" s="308"/>
      <c r="FVZ90" s="308"/>
      <c r="FWA90" s="308"/>
      <c r="FWB90" s="308"/>
      <c r="FWC90" s="308"/>
      <c r="FWD90" s="308"/>
      <c r="FWE90" s="308"/>
      <c r="FWF90" s="308"/>
      <c r="FWG90" s="308"/>
      <c r="FWH90" s="308"/>
      <c r="FWI90" s="308"/>
      <c r="FWJ90" s="308"/>
      <c r="FWK90" s="309"/>
      <c r="FWL90" s="310"/>
      <c r="FWM90" s="308"/>
      <c r="FWN90" s="308"/>
      <c r="FWO90" s="308"/>
      <c r="FWP90" s="308"/>
      <c r="FWQ90" s="308"/>
      <c r="FWR90" s="308"/>
      <c r="FWS90" s="308"/>
      <c r="FWT90" s="308"/>
      <c r="FWU90" s="315"/>
      <c r="FWV90" s="319"/>
      <c r="FWW90" s="317"/>
      <c r="FWX90" s="305"/>
      <c r="FWY90" s="306"/>
      <c r="FWZ90" s="314"/>
      <c r="FXA90" s="308"/>
      <c r="FXB90" s="308"/>
      <c r="FXC90" s="308"/>
      <c r="FXD90" s="308"/>
      <c r="FXE90" s="308"/>
      <c r="FXF90" s="308"/>
      <c r="FXG90" s="308"/>
      <c r="FXH90" s="308"/>
      <c r="FXI90" s="308"/>
      <c r="FXJ90" s="308"/>
      <c r="FXK90" s="308"/>
      <c r="FXL90" s="308"/>
      <c r="FXM90" s="309"/>
      <c r="FXN90" s="310"/>
      <c r="FXO90" s="308"/>
      <c r="FXP90" s="308"/>
      <c r="FXQ90" s="308"/>
      <c r="FXR90" s="308"/>
      <c r="FXS90" s="308"/>
      <c r="FXT90" s="308"/>
      <c r="FXU90" s="308"/>
      <c r="FXV90" s="308"/>
      <c r="FXW90" s="315"/>
      <c r="FXX90" s="319"/>
      <c r="FXY90" s="317"/>
      <c r="FXZ90" s="305"/>
      <c r="FYA90" s="306"/>
      <c r="FYB90" s="314"/>
      <c r="FYC90" s="308"/>
      <c r="FYD90" s="308"/>
      <c r="FYE90" s="308"/>
      <c r="FYF90" s="308"/>
      <c r="FYG90" s="308"/>
      <c r="FYH90" s="308"/>
      <c r="FYI90" s="308"/>
      <c r="FYJ90" s="308"/>
      <c r="FYK90" s="308"/>
      <c r="FYL90" s="308"/>
      <c r="FYM90" s="308"/>
      <c r="FYN90" s="308"/>
      <c r="FYO90" s="309"/>
      <c r="FYP90" s="310"/>
      <c r="FYQ90" s="308"/>
      <c r="FYR90" s="308"/>
      <c r="FYS90" s="308"/>
      <c r="FYT90" s="308"/>
      <c r="FYU90" s="308"/>
      <c r="FYV90" s="308"/>
      <c r="FYW90" s="308"/>
      <c r="FYX90" s="308"/>
      <c r="FYY90" s="315"/>
      <c r="FYZ90" s="319"/>
      <c r="FZA90" s="317"/>
      <c r="FZB90" s="305"/>
      <c r="FZC90" s="306"/>
      <c r="FZD90" s="314"/>
      <c r="FZE90" s="308"/>
      <c r="FZF90" s="308"/>
      <c r="FZG90" s="308"/>
      <c r="FZH90" s="308"/>
      <c r="FZI90" s="308"/>
      <c r="FZJ90" s="308"/>
      <c r="FZK90" s="308"/>
      <c r="FZL90" s="308"/>
      <c r="FZM90" s="308"/>
      <c r="FZN90" s="308"/>
      <c r="FZO90" s="308"/>
      <c r="FZP90" s="308"/>
      <c r="FZQ90" s="309"/>
      <c r="FZR90" s="310"/>
      <c r="FZS90" s="308"/>
      <c r="FZT90" s="308"/>
      <c r="FZU90" s="308"/>
      <c r="FZV90" s="308"/>
      <c r="FZW90" s="308"/>
      <c r="FZX90" s="308"/>
      <c r="FZY90" s="308"/>
      <c r="FZZ90" s="308"/>
      <c r="GAA90" s="315"/>
      <c r="GAB90" s="319"/>
      <c r="GAC90" s="317"/>
      <c r="GAD90" s="305"/>
      <c r="GAE90" s="306"/>
      <c r="GAF90" s="314"/>
      <c r="GAG90" s="308"/>
      <c r="GAH90" s="308"/>
      <c r="GAI90" s="308"/>
      <c r="GAJ90" s="308"/>
      <c r="GAK90" s="308"/>
      <c r="GAL90" s="308"/>
      <c r="GAM90" s="308"/>
      <c r="GAN90" s="308"/>
      <c r="GAO90" s="308"/>
      <c r="GAP90" s="308"/>
      <c r="GAQ90" s="308"/>
      <c r="GAR90" s="308"/>
      <c r="GAS90" s="309"/>
      <c r="GAT90" s="310"/>
      <c r="GAU90" s="308"/>
      <c r="GAV90" s="308"/>
      <c r="GAW90" s="308"/>
      <c r="GAX90" s="308"/>
      <c r="GAY90" s="308"/>
      <c r="GAZ90" s="308"/>
      <c r="GBA90" s="308"/>
      <c r="GBB90" s="308"/>
      <c r="GBC90" s="315"/>
      <c r="GBD90" s="319"/>
      <c r="GBE90" s="317"/>
      <c r="GBF90" s="305"/>
      <c r="GBG90" s="306"/>
      <c r="GBH90" s="314"/>
      <c r="GBI90" s="308"/>
      <c r="GBJ90" s="308"/>
      <c r="GBK90" s="308"/>
      <c r="GBL90" s="308"/>
      <c r="GBM90" s="308"/>
      <c r="GBN90" s="308"/>
      <c r="GBO90" s="308"/>
      <c r="GBP90" s="308"/>
      <c r="GBQ90" s="308"/>
      <c r="GBR90" s="308"/>
      <c r="GBS90" s="308"/>
      <c r="GBT90" s="308"/>
      <c r="GBU90" s="309"/>
      <c r="GBV90" s="310"/>
      <c r="GBW90" s="308"/>
      <c r="GBX90" s="308"/>
      <c r="GBY90" s="308"/>
      <c r="GBZ90" s="308"/>
      <c r="GCA90" s="308"/>
      <c r="GCB90" s="308"/>
      <c r="GCC90" s="308"/>
      <c r="GCD90" s="308"/>
      <c r="GCE90" s="315"/>
      <c r="GCF90" s="319"/>
      <c r="GCG90" s="317"/>
      <c r="GCH90" s="305"/>
      <c r="GCI90" s="306"/>
      <c r="GCJ90" s="314"/>
      <c r="GCK90" s="308"/>
      <c r="GCL90" s="308"/>
      <c r="GCM90" s="308"/>
      <c r="GCN90" s="308"/>
      <c r="GCO90" s="308"/>
      <c r="GCP90" s="308"/>
      <c r="GCQ90" s="308"/>
      <c r="GCR90" s="308"/>
      <c r="GCS90" s="308"/>
      <c r="GCT90" s="308"/>
      <c r="GCU90" s="308"/>
      <c r="GCV90" s="308"/>
      <c r="GCW90" s="309"/>
      <c r="GCX90" s="310"/>
      <c r="GCY90" s="308"/>
      <c r="GCZ90" s="308"/>
      <c r="GDA90" s="308"/>
      <c r="GDB90" s="308"/>
      <c r="GDC90" s="308"/>
      <c r="GDD90" s="308"/>
      <c r="GDE90" s="308"/>
      <c r="GDF90" s="308"/>
      <c r="GDG90" s="315"/>
      <c r="GDH90" s="319"/>
      <c r="GDI90" s="317"/>
      <c r="GDJ90" s="305"/>
      <c r="GDK90" s="306"/>
      <c r="GDL90" s="314"/>
      <c r="GDM90" s="308"/>
      <c r="GDN90" s="308"/>
      <c r="GDO90" s="308"/>
      <c r="GDP90" s="308"/>
      <c r="GDQ90" s="308"/>
      <c r="GDR90" s="308"/>
      <c r="GDS90" s="308"/>
      <c r="GDT90" s="308"/>
      <c r="GDU90" s="308"/>
      <c r="GDV90" s="308"/>
      <c r="GDW90" s="308"/>
      <c r="GDX90" s="308"/>
      <c r="GDY90" s="309"/>
      <c r="GDZ90" s="310"/>
      <c r="GEA90" s="308"/>
      <c r="GEB90" s="308"/>
      <c r="GEC90" s="308"/>
      <c r="GED90" s="308"/>
      <c r="GEE90" s="308"/>
      <c r="GEF90" s="308"/>
      <c r="GEG90" s="308"/>
      <c r="GEH90" s="308"/>
      <c r="GEI90" s="315"/>
      <c r="GEJ90" s="319"/>
      <c r="GEK90" s="317"/>
      <c r="GEL90" s="305"/>
      <c r="GEM90" s="306"/>
      <c r="GEN90" s="314"/>
      <c r="GEO90" s="308"/>
      <c r="GEP90" s="308"/>
      <c r="GEQ90" s="308"/>
      <c r="GER90" s="308"/>
      <c r="GES90" s="308"/>
      <c r="GET90" s="308"/>
      <c r="GEU90" s="308"/>
      <c r="GEV90" s="308"/>
      <c r="GEW90" s="308"/>
      <c r="GEX90" s="308"/>
      <c r="GEY90" s="308"/>
      <c r="GEZ90" s="308"/>
      <c r="GFA90" s="309"/>
      <c r="GFB90" s="310"/>
      <c r="GFC90" s="308"/>
      <c r="GFD90" s="308"/>
      <c r="GFE90" s="308"/>
      <c r="GFF90" s="308"/>
      <c r="GFG90" s="308"/>
      <c r="GFH90" s="308"/>
      <c r="GFI90" s="308"/>
      <c r="GFJ90" s="308"/>
      <c r="GFK90" s="315"/>
      <c r="GFL90" s="319"/>
      <c r="GFM90" s="317"/>
      <c r="GFN90" s="305"/>
      <c r="GFO90" s="306"/>
      <c r="GFP90" s="314"/>
      <c r="GFQ90" s="308"/>
      <c r="GFR90" s="308"/>
      <c r="GFS90" s="308"/>
      <c r="GFT90" s="308"/>
      <c r="GFU90" s="308"/>
      <c r="GFV90" s="308"/>
      <c r="GFW90" s="308"/>
      <c r="GFX90" s="308"/>
      <c r="GFY90" s="308"/>
      <c r="GFZ90" s="308"/>
      <c r="GGA90" s="308"/>
      <c r="GGB90" s="308"/>
      <c r="GGC90" s="309"/>
      <c r="GGD90" s="310"/>
      <c r="GGE90" s="308"/>
      <c r="GGF90" s="308"/>
      <c r="GGG90" s="308"/>
      <c r="GGH90" s="308"/>
      <c r="GGI90" s="308"/>
      <c r="GGJ90" s="308"/>
      <c r="GGK90" s="308"/>
      <c r="GGL90" s="308"/>
      <c r="GGM90" s="315"/>
      <c r="GGN90" s="319"/>
      <c r="GGO90" s="317"/>
      <c r="GGP90" s="305"/>
      <c r="GGQ90" s="306"/>
      <c r="GGR90" s="314"/>
      <c r="GGS90" s="308"/>
      <c r="GGT90" s="308"/>
      <c r="GGU90" s="308"/>
      <c r="GGV90" s="308"/>
      <c r="GGW90" s="308"/>
      <c r="GGX90" s="308"/>
      <c r="GGY90" s="308"/>
      <c r="GGZ90" s="308"/>
      <c r="GHA90" s="308"/>
      <c r="GHB90" s="308"/>
      <c r="GHC90" s="308"/>
      <c r="GHD90" s="308"/>
      <c r="GHE90" s="309"/>
      <c r="GHF90" s="310"/>
      <c r="GHG90" s="308"/>
      <c r="GHH90" s="308"/>
      <c r="GHI90" s="308"/>
      <c r="GHJ90" s="308"/>
      <c r="GHK90" s="308"/>
      <c r="GHL90" s="308"/>
      <c r="GHM90" s="308"/>
      <c r="GHN90" s="308"/>
      <c r="GHO90" s="315"/>
      <c r="GHP90" s="319"/>
      <c r="GHQ90" s="317"/>
      <c r="GHR90" s="305"/>
      <c r="GHS90" s="306"/>
      <c r="GHT90" s="314"/>
      <c r="GHU90" s="308"/>
      <c r="GHV90" s="308"/>
      <c r="GHW90" s="308"/>
      <c r="GHX90" s="308"/>
      <c r="GHY90" s="308"/>
      <c r="GHZ90" s="308"/>
      <c r="GIA90" s="308"/>
      <c r="GIB90" s="308"/>
      <c r="GIC90" s="308"/>
      <c r="GID90" s="308"/>
      <c r="GIE90" s="308"/>
      <c r="GIF90" s="308"/>
      <c r="GIG90" s="309"/>
      <c r="GIH90" s="310"/>
      <c r="GII90" s="308"/>
      <c r="GIJ90" s="308"/>
      <c r="GIK90" s="308"/>
      <c r="GIL90" s="308"/>
      <c r="GIM90" s="308"/>
      <c r="GIN90" s="308"/>
      <c r="GIO90" s="308"/>
      <c r="GIP90" s="308"/>
      <c r="GIQ90" s="315"/>
      <c r="GIR90" s="319"/>
      <c r="GIS90" s="317"/>
      <c r="GIT90" s="305"/>
      <c r="GIU90" s="306"/>
      <c r="GIV90" s="314"/>
      <c r="GIW90" s="308"/>
      <c r="GIX90" s="308"/>
      <c r="GIY90" s="308"/>
      <c r="GIZ90" s="308"/>
      <c r="GJA90" s="308"/>
      <c r="GJB90" s="308"/>
      <c r="GJC90" s="308"/>
      <c r="GJD90" s="308"/>
      <c r="GJE90" s="308"/>
      <c r="GJF90" s="308"/>
      <c r="GJG90" s="308"/>
      <c r="GJH90" s="308"/>
      <c r="GJI90" s="309"/>
      <c r="GJJ90" s="310"/>
      <c r="GJK90" s="308"/>
      <c r="GJL90" s="308"/>
      <c r="GJM90" s="308"/>
      <c r="GJN90" s="308"/>
      <c r="GJO90" s="308"/>
      <c r="GJP90" s="308"/>
      <c r="GJQ90" s="308"/>
      <c r="GJR90" s="308"/>
      <c r="GJS90" s="315"/>
      <c r="GJT90" s="319"/>
      <c r="GJU90" s="317"/>
      <c r="GJV90" s="305"/>
      <c r="GJW90" s="306"/>
      <c r="GJX90" s="314"/>
      <c r="GJY90" s="308"/>
      <c r="GJZ90" s="308"/>
      <c r="GKA90" s="308"/>
      <c r="GKB90" s="308"/>
      <c r="GKC90" s="308"/>
      <c r="GKD90" s="308"/>
      <c r="GKE90" s="308"/>
      <c r="GKF90" s="308"/>
      <c r="GKG90" s="308"/>
      <c r="GKH90" s="308"/>
      <c r="GKI90" s="308"/>
      <c r="GKJ90" s="308"/>
      <c r="GKK90" s="309"/>
      <c r="GKL90" s="310"/>
      <c r="GKM90" s="308"/>
      <c r="GKN90" s="308"/>
      <c r="GKO90" s="308"/>
      <c r="GKP90" s="308"/>
      <c r="GKQ90" s="308"/>
      <c r="GKR90" s="308"/>
      <c r="GKS90" s="308"/>
      <c r="GKT90" s="308"/>
      <c r="GKU90" s="315"/>
      <c r="GKV90" s="319"/>
      <c r="GKW90" s="317"/>
      <c r="GKX90" s="305"/>
      <c r="GKY90" s="306"/>
      <c r="GKZ90" s="314"/>
      <c r="GLA90" s="308"/>
      <c r="GLB90" s="308"/>
      <c r="GLC90" s="308"/>
      <c r="GLD90" s="308"/>
      <c r="GLE90" s="308"/>
      <c r="GLF90" s="308"/>
      <c r="GLG90" s="308"/>
      <c r="GLH90" s="308"/>
      <c r="GLI90" s="308"/>
      <c r="GLJ90" s="308"/>
      <c r="GLK90" s="308"/>
      <c r="GLL90" s="308"/>
      <c r="GLM90" s="309"/>
      <c r="GLN90" s="310"/>
      <c r="GLO90" s="308"/>
      <c r="GLP90" s="308"/>
      <c r="GLQ90" s="308"/>
      <c r="GLR90" s="308"/>
      <c r="GLS90" s="308"/>
      <c r="GLT90" s="308"/>
      <c r="GLU90" s="308"/>
      <c r="GLV90" s="308"/>
      <c r="GLW90" s="315"/>
      <c r="GLX90" s="319"/>
      <c r="GLY90" s="317"/>
      <c r="GLZ90" s="305"/>
      <c r="GMA90" s="306"/>
      <c r="GMB90" s="314"/>
      <c r="GMC90" s="308"/>
      <c r="GMD90" s="308"/>
      <c r="GME90" s="308"/>
      <c r="GMF90" s="308"/>
      <c r="GMG90" s="308"/>
      <c r="GMH90" s="308"/>
      <c r="GMI90" s="308"/>
      <c r="GMJ90" s="308"/>
      <c r="GMK90" s="308"/>
      <c r="GML90" s="308"/>
      <c r="GMM90" s="308"/>
      <c r="GMN90" s="308"/>
      <c r="GMO90" s="309"/>
      <c r="GMP90" s="310"/>
      <c r="GMQ90" s="308"/>
      <c r="GMR90" s="308"/>
      <c r="GMS90" s="308"/>
      <c r="GMT90" s="308"/>
      <c r="GMU90" s="308"/>
      <c r="GMV90" s="308"/>
      <c r="GMW90" s="308"/>
      <c r="GMX90" s="308"/>
      <c r="GMY90" s="315"/>
      <c r="GMZ90" s="319"/>
      <c r="GNA90" s="317"/>
      <c r="GNB90" s="305"/>
      <c r="GNC90" s="306"/>
      <c r="GND90" s="314"/>
      <c r="GNE90" s="308"/>
      <c r="GNF90" s="308"/>
      <c r="GNG90" s="308"/>
      <c r="GNH90" s="308"/>
      <c r="GNI90" s="308"/>
      <c r="GNJ90" s="308"/>
      <c r="GNK90" s="308"/>
      <c r="GNL90" s="308"/>
      <c r="GNM90" s="308"/>
      <c r="GNN90" s="308"/>
      <c r="GNO90" s="308"/>
      <c r="GNP90" s="308"/>
      <c r="GNQ90" s="309"/>
      <c r="GNR90" s="310"/>
      <c r="GNS90" s="308"/>
      <c r="GNT90" s="308"/>
      <c r="GNU90" s="308"/>
      <c r="GNV90" s="308"/>
      <c r="GNW90" s="308"/>
      <c r="GNX90" s="308"/>
      <c r="GNY90" s="308"/>
      <c r="GNZ90" s="308"/>
      <c r="GOA90" s="315"/>
      <c r="GOB90" s="319"/>
      <c r="GOC90" s="317"/>
      <c r="GOD90" s="305"/>
      <c r="GOE90" s="306"/>
      <c r="GOF90" s="314"/>
      <c r="GOG90" s="308"/>
      <c r="GOH90" s="308"/>
      <c r="GOI90" s="308"/>
      <c r="GOJ90" s="308"/>
      <c r="GOK90" s="308"/>
      <c r="GOL90" s="308"/>
      <c r="GOM90" s="308"/>
      <c r="GON90" s="308"/>
      <c r="GOO90" s="308"/>
      <c r="GOP90" s="308"/>
      <c r="GOQ90" s="308"/>
      <c r="GOR90" s="308"/>
      <c r="GOS90" s="309"/>
      <c r="GOT90" s="310"/>
      <c r="GOU90" s="308"/>
      <c r="GOV90" s="308"/>
      <c r="GOW90" s="308"/>
      <c r="GOX90" s="308"/>
      <c r="GOY90" s="308"/>
      <c r="GOZ90" s="308"/>
      <c r="GPA90" s="308"/>
      <c r="GPB90" s="308"/>
      <c r="GPC90" s="315"/>
      <c r="GPD90" s="319"/>
      <c r="GPE90" s="317"/>
      <c r="GPF90" s="305"/>
      <c r="GPG90" s="306"/>
      <c r="GPH90" s="314"/>
      <c r="GPI90" s="308"/>
      <c r="GPJ90" s="308"/>
      <c r="GPK90" s="308"/>
      <c r="GPL90" s="308"/>
      <c r="GPM90" s="308"/>
      <c r="GPN90" s="308"/>
      <c r="GPO90" s="308"/>
      <c r="GPP90" s="308"/>
      <c r="GPQ90" s="308"/>
      <c r="GPR90" s="308"/>
      <c r="GPS90" s="308"/>
      <c r="GPT90" s="308"/>
      <c r="GPU90" s="309"/>
      <c r="GPV90" s="310"/>
      <c r="GPW90" s="308"/>
      <c r="GPX90" s="308"/>
      <c r="GPY90" s="308"/>
      <c r="GPZ90" s="308"/>
      <c r="GQA90" s="308"/>
      <c r="GQB90" s="308"/>
      <c r="GQC90" s="308"/>
      <c r="GQD90" s="308"/>
      <c r="GQE90" s="315"/>
      <c r="GQF90" s="319"/>
      <c r="GQG90" s="317"/>
      <c r="GQH90" s="305"/>
      <c r="GQI90" s="306"/>
      <c r="GQJ90" s="314"/>
      <c r="GQK90" s="308"/>
      <c r="GQL90" s="308"/>
      <c r="GQM90" s="308"/>
      <c r="GQN90" s="308"/>
      <c r="GQO90" s="308"/>
      <c r="GQP90" s="308"/>
      <c r="GQQ90" s="308"/>
      <c r="GQR90" s="308"/>
      <c r="GQS90" s="308"/>
      <c r="GQT90" s="308"/>
      <c r="GQU90" s="308"/>
      <c r="GQV90" s="308"/>
      <c r="GQW90" s="309"/>
      <c r="GQX90" s="310"/>
      <c r="GQY90" s="308"/>
      <c r="GQZ90" s="308"/>
      <c r="GRA90" s="308"/>
      <c r="GRB90" s="308"/>
      <c r="GRC90" s="308"/>
      <c r="GRD90" s="308"/>
      <c r="GRE90" s="308"/>
      <c r="GRF90" s="308"/>
      <c r="GRG90" s="315"/>
      <c r="GRH90" s="319"/>
      <c r="GRI90" s="317"/>
      <c r="GRJ90" s="305"/>
      <c r="GRK90" s="306"/>
      <c r="GRL90" s="314"/>
      <c r="GRM90" s="308"/>
      <c r="GRN90" s="308"/>
      <c r="GRO90" s="308"/>
      <c r="GRP90" s="308"/>
      <c r="GRQ90" s="308"/>
      <c r="GRR90" s="308"/>
      <c r="GRS90" s="308"/>
      <c r="GRT90" s="308"/>
      <c r="GRU90" s="308"/>
      <c r="GRV90" s="308"/>
      <c r="GRW90" s="308"/>
      <c r="GRX90" s="308"/>
      <c r="GRY90" s="309"/>
      <c r="GRZ90" s="310"/>
      <c r="GSA90" s="308"/>
      <c r="GSB90" s="308"/>
      <c r="GSC90" s="308"/>
      <c r="GSD90" s="308"/>
      <c r="GSE90" s="308"/>
      <c r="GSF90" s="308"/>
      <c r="GSG90" s="308"/>
      <c r="GSH90" s="308"/>
      <c r="GSI90" s="315"/>
      <c r="GSJ90" s="319"/>
      <c r="GSK90" s="317"/>
      <c r="GSL90" s="305"/>
      <c r="GSM90" s="306"/>
      <c r="GSN90" s="314"/>
      <c r="GSO90" s="308"/>
      <c r="GSP90" s="308"/>
      <c r="GSQ90" s="308"/>
      <c r="GSR90" s="308"/>
      <c r="GSS90" s="308"/>
      <c r="GST90" s="308"/>
      <c r="GSU90" s="308"/>
      <c r="GSV90" s="308"/>
      <c r="GSW90" s="308"/>
      <c r="GSX90" s="308"/>
      <c r="GSY90" s="308"/>
      <c r="GSZ90" s="308"/>
      <c r="GTA90" s="309"/>
      <c r="GTB90" s="310"/>
      <c r="GTC90" s="308"/>
      <c r="GTD90" s="308"/>
      <c r="GTE90" s="308"/>
      <c r="GTF90" s="308"/>
      <c r="GTG90" s="308"/>
      <c r="GTH90" s="308"/>
      <c r="GTI90" s="308"/>
      <c r="GTJ90" s="308"/>
      <c r="GTK90" s="315"/>
      <c r="GTL90" s="319"/>
      <c r="GTM90" s="317"/>
      <c r="GTN90" s="305"/>
      <c r="GTO90" s="306"/>
      <c r="GTP90" s="314"/>
      <c r="GTQ90" s="308"/>
      <c r="GTR90" s="308"/>
      <c r="GTS90" s="308"/>
      <c r="GTT90" s="308"/>
      <c r="GTU90" s="308"/>
      <c r="GTV90" s="308"/>
      <c r="GTW90" s="308"/>
      <c r="GTX90" s="308"/>
      <c r="GTY90" s="308"/>
      <c r="GTZ90" s="308"/>
      <c r="GUA90" s="308"/>
      <c r="GUB90" s="308"/>
      <c r="GUC90" s="309"/>
      <c r="GUD90" s="310"/>
      <c r="GUE90" s="308"/>
      <c r="GUF90" s="308"/>
      <c r="GUG90" s="308"/>
      <c r="GUH90" s="308"/>
      <c r="GUI90" s="308"/>
      <c r="GUJ90" s="308"/>
      <c r="GUK90" s="308"/>
      <c r="GUL90" s="308"/>
      <c r="GUM90" s="315"/>
      <c r="GUN90" s="319"/>
      <c r="GUO90" s="317"/>
      <c r="GUP90" s="305"/>
      <c r="GUQ90" s="306"/>
      <c r="GUR90" s="314"/>
      <c r="GUS90" s="308"/>
      <c r="GUT90" s="308"/>
      <c r="GUU90" s="308"/>
      <c r="GUV90" s="308"/>
      <c r="GUW90" s="308"/>
      <c r="GUX90" s="308"/>
      <c r="GUY90" s="308"/>
      <c r="GUZ90" s="308"/>
      <c r="GVA90" s="308"/>
      <c r="GVB90" s="308"/>
      <c r="GVC90" s="308"/>
      <c r="GVD90" s="308"/>
      <c r="GVE90" s="309"/>
      <c r="GVF90" s="310"/>
      <c r="GVG90" s="308"/>
      <c r="GVH90" s="308"/>
      <c r="GVI90" s="308"/>
      <c r="GVJ90" s="308"/>
      <c r="GVK90" s="308"/>
      <c r="GVL90" s="308"/>
      <c r="GVM90" s="308"/>
      <c r="GVN90" s="308"/>
      <c r="GVO90" s="315"/>
      <c r="GVP90" s="319"/>
      <c r="GVQ90" s="317"/>
      <c r="GVR90" s="305"/>
      <c r="GVS90" s="306"/>
      <c r="GVT90" s="314"/>
      <c r="GVU90" s="308"/>
      <c r="GVV90" s="308"/>
      <c r="GVW90" s="308"/>
      <c r="GVX90" s="308"/>
      <c r="GVY90" s="308"/>
      <c r="GVZ90" s="308"/>
      <c r="GWA90" s="308"/>
      <c r="GWB90" s="308"/>
      <c r="GWC90" s="308"/>
      <c r="GWD90" s="308"/>
      <c r="GWE90" s="308"/>
      <c r="GWF90" s="308"/>
      <c r="GWG90" s="309"/>
      <c r="GWH90" s="310"/>
      <c r="GWI90" s="308"/>
      <c r="GWJ90" s="308"/>
      <c r="GWK90" s="308"/>
      <c r="GWL90" s="308"/>
      <c r="GWM90" s="308"/>
      <c r="GWN90" s="308"/>
      <c r="GWO90" s="308"/>
      <c r="GWP90" s="308"/>
      <c r="GWQ90" s="315"/>
      <c r="GWR90" s="319"/>
      <c r="GWS90" s="317"/>
      <c r="GWT90" s="305"/>
      <c r="GWU90" s="306"/>
      <c r="GWV90" s="314"/>
      <c r="GWW90" s="308"/>
      <c r="GWX90" s="308"/>
      <c r="GWY90" s="308"/>
      <c r="GWZ90" s="308"/>
      <c r="GXA90" s="308"/>
      <c r="GXB90" s="308"/>
      <c r="GXC90" s="308"/>
      <c r="GXD90" s="308"/>
      <c r="GXE90" s="308"/>
      <c r="GXF90" s="308"/>
      <c r="GXG90" s="308"/>
      <c r="GXH90" s="308"/>
      <c r="GXI90" s="309"/>
      <c r="GXJ90" s="310"/>
      <c r="GXK90" s="308"/>
      <c r="GXL90" s="308"/>
      <c r="GXM90" s="308"/>
      <c r="GXN90" s="308"/>
      <c r="GXO90" s="308"/>
      <c r="GXP90" s="308"/>
      <c r="GXQ90" s="308"/>
      <c r="GXR90" s="308"/>
      <c r="GXS90" s="315"/>
      <c r="GXT90" s="319"/>
      <c r="GXU90" s="317"/>
      <c r="GXV90" s="305"/>
      <c r="GXW90" s="306"/>
      <c r="GXX90" s="314"/>
      <c r="GXY90" s="308"/>
      <c r="GXZ90" s="308"/>
      <c r="GYA90" s="308"/>
      <c r="GYB90" s="308"/>
      <c r="GYC90" s="308"/>
      <c r="GYD90" s="308"/>
      <c r="GYE90" s="308"/>
      <c r="GYF90" s="308"/>
      <c r="GYG90" s="308"/>
      <c r="GYH90" s="308"/>
      <c r="GYI90" s="308"/>
      <c r="GYJ90" s="308"/>
      <c r="GYK90" s="309"/>
      <c r="GYL90" s="310"/>
      <c r="GYM90" s="308"/>
      <c r="GYN90" s="308"/>
      <c r="GYO90" s="308"/>
      <c r="GYP90" s="308"/>
      <c r="GYQ90" s="308"/>
      <c r="GYR90" s="308"/>
      <c r="GYS90" s="308"/>
      <c r="GYT90" s="308"/>
      <c r="GYU90" s="315"/>
      <c r="GYV90" s="319"/>
      <c r="GYW90" s="317"/>
      <c r="GYX90" s="305"/>
      <c r="GYY90" s="306"/>
      <c r="GYZ90" s="314"/>
      <c r="GZA90" s="308"/>
      <c r="GZB90" s="308"/>
      <c r="GZC90" s="308"/>
      <c r="GZD90" s="308"/>
      <c r="GZE90" s="308"/>
      <c r="GZF90" s="308"/>
      <c r="GZG90" s="308"/>
      <c r="GZH90" s="308"/>
      <c r="GZI90" s="308"/>
      <c r="GZJ90" s="308"/>
      <c r="GZK90" s="308"/>
      <c r="GZL90" s="308"/>
      <c r="GZM90" s="309"/>
      <c r="GZN90" s="310"/>
      <c r="GZO90" s="308"/>
      <c r="GZP90" s="308"/>
      <c r="GZQ90" s="308"/>
      <c r="GZR90" s="308"/>
      <c r="GZS90" s="308"/>
      <c r="GZT90" s="308"/>
      <c r="GZU90" s="308"/>
      <c r="GZV90" s="308"/>
      <c r="GZW90" s="315"/>
      <c r="GZX90" s="319"/>
      <c r="GZY90" s="317"/>
      <c r="GZZ90" s="305"/>
      <c r="HAA90" s="306"/>
      <c r="HAB90" s="314"/>
      <c r="HAC90" s="308"/>
      <c r="HAD90" s="308"/>
      <c r="HAE90" s="308"/>
      <c r="HAF90" s="308"/>
      <c r="HAG90" s="308"/>
      <c r="HAH90" s="308"/>
      <c r="HAI90" s="308"/>
      <c r="HAJ90" s="308"/>
      <c r="HAK90" s="308"/>
      <c r="HAL90" s="308"/>
      <c r="HAM90" s="308"/>
      <c r="HAN90" s="308"/>
      <c r="HAO90" s="309"/>
      <c r="HAP90" s="310"/>
      <c r="HAQ90" s="308"/>
      <c r="HAR90" s="308"/>
      <c r="HAS90" s="308"/>
      <c r="HAT90" s="308"/>
      <c r="HAU90" s="308"/>
      <c r="HAV90" s="308"/>
      <c r="HAW90" s="308"/>
      <c r="HAX90" s="308"/>
      <c r="HAY90" s="315"/>
      <c r="HAZ90" s="319"/>
      <c r="HBA90" s="317"/>
      <c r="HBB90" s="305"/>
      <c r="HBC90" s="306"/>
      <c r="HBD90" s="314"/>
      <c r="HBE90" s="308"/>
      <c r="HBF90" s="308"/>
      <c r="HBG90" s="308"/>
      <c r="HBH90" s="308"/>
      <c r="HBI90" s="308"/>
      <c r="HBJ90" s="308"/>
      <c r="HBK90" s="308"/>
      <c r="HBL90" s="308"/>
      <c r="HBM90" s="308"/>
      <c r="HBN90" s="308"/>
      <c r="HBO90" s="308"/>
      <c r="HBP90" s="308"/>
      <c r="HBQ90" s="309"/>
      <c r="HBR90" s="310"/>
      <c r="HBS90" s="308"/>
      <c r="HBT90" s="308"/>
      <c r="HBU90" s="308"/>
      <c r="HBV90" s="308"/>
      <c r="HBW90" s="308"/>
      <c r="HBX90" s="308"/>
      <c r="HBY90" s="308"/>
      <c r="HBZ90" s="308"/>
      <c r="HCA90" s="315"/>
      <c r="HCB90" s="319"/>
      <c r="HCC90" s="317"/>
      <c r="HCD90" s="305"/>
      <c r="HCE90" s="306"/>
      <c r="HCF90" s="314"/>
      <c r="HCG90" s="308"/>
      <c r="HCH90" s="308"/>
      <c r="HCI90" s="308"/>
      <c r="HCJ90" s="308"/>
      <c r="HCK90" s="308"/>
      <c r="HCL90" s="308"/>
      <c r="HCM90" s="308"/>
      <c r="HCN90" s="308"/>
      <c r="HCO90" s="308"/>
      <c r="HCP90" s="308"/>
      <c r="HCQ90" s="308"/>
      <c r="HCR90" s="308"/>
      <c r="HCS90" s="309"/>
      <c r="HCT90" s="310"/>
      <c r="HCU90" s="308"/>
      <c r="HCV90" s="308"/>
      <c r="HCW90" s="308"/>
      <c r="HCX90" s="308"/>
      <c r="HCY90" s="308"/>
      <c r="HCZ90" s="308"/>
      <c r="HDA90" s="308"/>
      <c r="HDB90" s="308"/>
      <c r="HDC90" s="315"/>
      <c r="HDD90" s="319"/>
      <c r="HDE90" s="317"/>
      <c r="HDF90" s="305"/>
      <c r="HDG90" s="306"/>
      <c r="HDH90" s="314"/>
      <c r="HDI90" s="308"/>
      <c r="HDJ90" s="308"/>
      <c r="HDK90" s="308"/>
      <c r="HDL90" s="308"/>
      <c r="HDM90" s="308"/>
      <c r="HDN90" s="308"/>
      <c r="HDO90" s="308"/>
      <c r="HDP90" s="308"/>
      <c r="HDQ90" s="308"/>
      <c r="HDR90" s="308"/>
      <c r="HDS90" s="308"/>
      <c r="HDT90" s="308"/>
      <c r="HDU90" s="309"/>
      <c r="HDV90" s="310"/>
      <c r="HDW90" s="308"/>
      <c r="HDX90" s="308"/>
      <c r="HDY90" s="308"/>
      <c r="HDZ90" s="308"/>
      <c r="HEA90" s="308"/>
      <c r="HEB90" s="308"/>
      <c r="HEC90" s="308"/>
      <c r="HED90" s="308"/>
      <c r="HEE90" s="315"/>
      <c r="HEF90" s="319"/>
      <c r="HEG90" s="317"/>
      <c r="HEH90" s="305"/>
      <c r="HEI90" s="306"/>
      <c r="HEJ90" s="314"/>
      <c r="HEK90" s="308"/>
      <c r="HEL90" s="308"/>
      <c r="HEM90" s="308"/>
      <c r="HEN90" s="308"/>
      <c r="HEO90" s="308"/>
      <c r="HEP90" s="308"/>
      <c r="HEQ90" s="308"/>
      <c r="HER90" s="308"/>
      <c r="HES90" s="308"/>
      <c r="HET90" s="308"/>
      <c r="HEU90" s="308"/>
      <c r="HEV90" s="308"/>
      <c r="HEW90" s="309"/>
      <c r="HEX90" s="310"/>
      <c r="HEY90" s="308"/>
      <c r="HEZ90" s="308"/>
      <c r="HFA90" s="308"/>
      <c r="HFB90" s="308"/>
      <c r="HFC90" s="308"/>
      <c r="HFD90" s="308"/>
      <c r="HFE90" s="308"/>
      <c r="HFF90" s="308"/>
      <c r="HFG90" s="315"/>
      <c r="HFH90" s="319"/>
      <c r="HFI90" s="317"/>
      <c r="HFJ90" s="305"/>
      <c r="HFK90" s="306"/>
      <c r="HFL90" s="314"/>
      <c r="HFM90" s="308"/>
      <c r="HFN90" s="308"/>
      <c r="HFO90" s="308"/>
      <c r="HFP90" s="308"/>
      <c r="HFQ90" s="308"/>
      <c r="HFR90" s="308"/>
      <c r="HFS90" s="308"/>
      <c r="HFT90" s="308"/>
      <c r="HFU90" s="308"/>
      <c r="HFV90" s="308"/>
      <c r="HFW90" s="308"/>
      <c r="HFX90" s="308"/>
      <c r="HFY90" s="309"/>
      <c r="HFZ90" s="310"/>
      <c r="HGA90" s="308"/>
      <c r="HGB90" s="308"/>
      <c r="HGC90" s="308"/>
      <c r="HGD90" s="308"/>
      <c r="HGE90" s="308"/>
      <c r="HGF90" s="308"/>
      <c r="HGG90" s="308"/>
      <c r="HGH90" s="308"/>
      <c r="HGI90" s="315"/>
      <c r="HGJ90" s="319"/>
      <c r="HGK90" s="317"/>
      <c r="HGL90" s="305"/>
      <c r="HGM90" s="306"/>
      <c r="HGN90" s="314"/>
      <c r="HGO90" s="308"/>
      <c r="HGP90" s="308"/>
      <c r="HGQ90" s="308"/>
      <c r="HGR90" s="308"/>
      <c r="HGS90" s="308"/>
      <c r="HGT90" s="308"/>
      <c r="HGU90" s="308"/>
      <c r="HGV90" s="308"/>
      <c r="HGW90" s="308"/>
      <c r="HGX90" s="308"/>
      <c r="HGY90" s="308"/>
      <c r="HGZ90" s="308"/>
      <c r="HHA90" s="309"/>
      <c r="HHB90" s="310"/>
      <c r="HHC90" s="308"/>
      <c r="HHD90" s="308"/>
      <c r="HHE90" s="308"/>
      <c r="HHF90" s="308"/>
      <c r="HHG90" s="308"/>
      <c r="HHH90" s="308"/>
      <c r="HHI90" s="308"/>
      <c r="HHJ90" s="308"/>
      <c r="HHK90" s="315"/>
      <c r="HHL90" s="319"/>
      <c r="HHM90" s="317"/>
      <c r="HHN90" s="305"/>
      <c r="HHO90" s="306"/>
      <c r="HHP90" s="314"/>
      <c r="HHQ90" s="308"/>
      <c r="HHR90" s="308"/>
      <c r="HHS90" s="308"/>
      <c r="HHT90" s="308"/>
      <c r="HHU90" s="308"/>
      <c r="HHV90" s="308"/>
      <c r="HHW90" s="308"/>
      <c r="HHX90" s="308"/>
      <c r="HHY90" s="308"/>
      <c r="HHZ90" s="308"/>
      <c r="HIA90" s="308"/>
      <c r="HIB90" s="308"/>
      <c r="HIC90" s="309"/>
      <c r="HID90" s="310"/>
      <c r="HIE90" s="308"/>
      <c r="HIF90" s="308"/>
      <c r="HIG90" s="308"/>
      <c r="HIH90" s="308"/>
      <c r="HII90" s="308"/>
      <c r="HIJ90" s="308"/>
      <c r="HIK90" s="308"/>
      <c r="HIL90" s="308"/>
      <c r="HIM90" s="315"/>
      <c r="HIN90" s="319"/>
      <c r="HIO90" s="317"/>
      <c r="HIP90" s="305"/>
      <c r="HIQ90" s="306"/>
      <c r="HIR90" s="314"/>
      <c r="HIS90" s="308"/>
      <c r="HIT90" s="308"/>
      <c r="HIU90" s="308"/>
      <c r="HIV90" s="308"/>
      <c r="HIW90" s="308"/>
      <c r="HIX90" s="308"/>
      <c r="HIY90" s="308"/>
      <c r="HIZ90" s="308"/>
      <c r="HJA90" s="308"/>
      <c r="HJB90" s="308"/>
      <c r="HJC90" s="308"/>
      <c r="HJD90" s="308"/>
      <c r="HJE90" s="309"/>
      <c r="HJF90" s="310"/>
      <c r="HJG90" s="308"/>
      <c r="HJH90" s="308"/>
      <c r="HJI90" s="308"/>
      <c r="HJJ90" s="308"/>
      <c r="HJK90" s="308"/>
      <c r="HJL90" s="308"/>
      <c r="HJM90" s="308"/>
      <c r="HJN90" s="308"/>
      <c r="HJO90" s="315"/>
      <c r="HJP90" s="319"/>
      <c r="HJQ90" s="317"/>
      <c r="HJR90" s="305"/>
      <c r="HJS90" s="306"/>
      <c r="HJT90" s="314"/>
      <c r="HJU90" s="308"/>
      <c r="HJV90" s="308"/>
      <c r="HJW90" s="308"/>
      <c r="HJX90" s="308"/>
      <c r="HJY90" s="308"/>
      <c r="HJZ90" s="308"/>
      <c r="HKA90" s="308"/>
      <c r="HKB90" s="308"/>
      <c r="HKC90" s="308"/>
      <c r="HKD90" s="308"/>
      <c r="HKE90" s="308"/>
      <c r="HKF90" s="308"/>
      <c r="HKG90" s="309"/>
      <c r="HKH90" s="310"/>
      <c r="HKI90" s="308"/>
      <c r="HKJ90" s="308"/>
      <c r="HKK90" s="308"/>
      <c r="HKL90" s="308"/>
      <c r="HKM90" s="308"/>
      <c r="HKN90" s="308"/>
      <c r="HKO90" s="308"/>
      <c r="HKP90" s="308"/>
      <c r="HKQ90" s="315"/>
      <c r="HKR90" s="319"/>
      <c r="HKS90" s="317"/>
      <c r="HKT90" s="305"/>
      <c r="HKU90" s="306"/>
      <c r="HKV90" s="314"/>
      <c r="HKW90" s="308"/>
      <c r="HKX90" s="308"/>
      <c r="HKY90" s="308"/>
      <c r="HKZ90" s="308"/>
      <c r="HLA90" s="308"/>
      <c r="HLB90" s="308"/>
      <c r="HLC90" s="308"/>
      <c r="HLD90" s="308"/>
      <c r="HLE90" s="308"/>
      <c r="HLF90" s="308"/>
      <c r="HLG90" s="308"/>
      <c r="HLH90" s="308"/>
      <c r="HLI90" s="309"/>
      <c r="HLJ90" s="310"/>
      <c r="HLK90" s="308"/>
      <c r="HLL90" s="308"/>
      <c r="HLM90" s="308"/>
      <c r="HLN90" s="308"/>
      <c r="HLO90" s="308"/>
      <c r="HLP90" s="308"/>
      <c r="HLQ90" s="308"/>
      <c r="HLR90" s="308"/>
      <c r="HLS90" s="315"/>
      <c r="HLT90" s="319"/>
      <c r="HLU90" s="317"/>
      <c r="HLV90" s="305"/>
      <c r="HLW90" s="306"/>
      <c r="HLX90" s="314"/>
      <c r="HLY90" s="308"/>
      <c r="HLZ90" s="308"/>
      <c r="HMA90" s="308"/>
      <c r="HMB90" s="308"/>
      <c r="HMC90" s="308"/>
      <c r="HMD90" s="308"/>
      <c r="HME90" s="308"/>
      <c r="HMF90" s="308"/>
      <c r="HMG90" s="308"/>
      <c r="HMH90" s="308"/>
      <c r="HMI90" s="308"/>
      <c r="HMJ90" s="308"/>
      <c r="HMK90" s="309"/>
      <c r="HML90" s="310"/>
      <c r="HMM90" s="308"/>
      <c r="HMN90" s="308"/>
      <c r="HMO90" s="308"/>
      <c r="HMP90" s="308"/>
      <c r="HMQ90" s="308"/>
      <c r="HMR90" s="308"/>
      <c r="HMS90" s="308"/>
      <c r="HMT90" s="308"/>
      <c r="HMU90" s="315"/>
      <c r="HMV90" s="319"/>
      <c r="HMW90" s="317"/>
      <c r="HMX90" s="305"/>
      <c r="HMY90" s="306"/>
      <c r="HMZ90" s="314"/>
      <c r="HNA90" s="308"/>
      <c r="HNB90" s="308"/>
      <c r="HNC90" s="308"/>
      <c r="HND90" s="308"/>
      <c r="HNE90" s="308"/>
      <c r="HNF90" s="308"/>
      <c r="HNG90" s="308"/>
      <c r="HNH90" s="308"/>
      <c r="HNI90" s="308"/>
      <c r="HNJ90" s="308"/>
      <c r="HNK90" s="308"/>
      <c r="HNL90" s="308"/>
      <c r="HNM90" s="309"/>
      <c r="HNN90" s="310"/>
      <c r="HNO90" s="308"/>
      <c r="HNP90" s="308"/>
      <c r="HNQ90" s="308"/>
      <c r="HNR90" s="308"/>
      <c r="HNS90" s="308"/>
      <c r="HNT90" s="308"/>
      <c r="HNU90" s="308"/>
      <c r="HNV90" s="308"/>
      <c r="HNW90" s="315"/>
      <c r="HNX90" s="319"/>
      <c r="HNY90" s="317"/>
      <c r="HNZ90" s="305"/>
      <c r="HOA90" s="306"/>
      <c r="HOB90" s="314"/>
      <c r="HOC90" s="308"/>
      <c r="HOD90" s="308"/>
      <c r="HOE90" s="308"/>
      <c r="HOF90" s="308"/>
      <c r="HOG90" s="308"/>
      <c r="HOH90" s="308"/>
      <c r="HOI90" s="308"/>
      <c r="HOJ90" s="308"/>
      <c r="HOK90" s="308"/>
      <c r="HOL90" s="308"/>
      <c r="HOM90" s="308"/>
      <c r="HON90" s="308"/>
      <c r="HOO90" s="309"/>
      <c r="HOP90" s="310"/>
      <c r="HOQ90" s="308"/>
      <c r="HOR90" s="308"/>
      <c r="HOS90" s="308"/>
      <c r="HOT90" s="308"/>
      <c r="HOU90" s="308"/>
      <c r="HOV90" s="308"/>
      <c r="HOW90" s="308"/>
      <c r="HOX90" s="308"/>
      <c r="HOY90" s="315"/>
      <c r="HOZ90" s="319"/>
      <c r="HPA90" s="317"/>
      <c r="HPB90" s="305"/>
      <c r="HPC90" s="306"/>
      <c r="HPD90" s="314"/>
      <c r="HPE90" s="308"/>
      <c r="HPF90" s="308"/>
      <c r="HPG90" s="308"/>
      <c r="HPH90" s="308"/>
      <c r="HPI90" s="308"/>
      <c r="HPJ90" s="308"/>
      <c r="HPK90" s="308"/>
      <c r="HPL90" s="308"/>
      <c r="HPM90" s="308"/>
      <c r="HPN90" s="308"/>
      <c r="HPO90" s="308"/>
      <c r="HPP90" s="308"/>
      <c r="HPQ90" s="309"/>
      <c r="HPR90" s="310"/>
      <c r="HPS90" s="308"/>
      <c r="HPT90" s="308"/>
      <c r="HPU90" s="308"/>
      <c r="HPV90" s="308"/>
      <c r="HPW90" s="308"/>
      <c r="HPX90" s="308"/>
      <c r="HPY90" s="308"/>
      <c r="HPZ90" s="308"/>
      <c r="HQA90" s="315"/>
      <c r="HQB90" s="319"/>
      <c r="HQC90" s="317"/>
      <c r="HQD90" s="305"/>
      <c r="HQE90" s="306"/>
      <c r="HQF90" s="314"/>
      <c r="HQG90" s="308"/>
      <c r="HQH90" s="308"/>
      <c r="HQI90" s="308"/>
      <c r="HQJ90" s="308"/>
      <c r="HQK90" s="308"/>
      <c r="HQL90" s="308"/>
      <c r="HQM90" s="308"/>
      <c r="HQN90" s="308"/>
      <c r="HQO90" s="308"/>
      <c r="HQP90" s="308"/>
      <c r="HQQ90" s="308"/>
      <c r="HQR90" s="308"/>
      <c r="HQS90" s="309"/>
      <c r="HQT90" s="310"/>
      <c r="HQU90" s="308"/>
      <c r="HQV90" s="308"/>
      <c r="HQW90" s="308"/>
      <c r="HQX90" s="308"/>
      <c r="HQY90" s="308"/>
      <c r="HQZ90" s="308"/>
      <c r="HRA90" s="308"/>
      <c r="HRB90" s="308"/>
      <c r="HRC90" s="315"/>
      <c r="HRD90" s="319"/>
      <c r="HRE90" s="317"/>
      <c r="HRF90" s="305"/>
      <c r="HRG90" s="306"/>
      <c r="HRH90" s="314"/>
      <c r="HRI90" s="308"/>
      <c r="HRJ90" s="308"/>
      <c r="HRK90" s="308"/>
      <c r="HRL90" s="308"/>
      <c r="HRM90" s="308"/>
      <c r="HRN90" s="308"/>
      <c r="HRO90" s="308"/>
      <c r="HRP90" s="308"/>
      <c r="HRQ90" s="308"/>
      <c r="HRR90" s="308"/>
      <c r="HRS90" s="308"/>
      <c r="HRT90" s="308"/>
      <c r="HRU90" s="309"/>
      <c r="HRV90" s="310"/>
      <c r="HRW90" s="308"/>
      <c r="HRX90" s="308"/>
      <c r="HRY90" s="308"/>
      <c r="HRZ90" s="308"/>
      <c r="HSA90" s="308"/>
      <c r="HSB90" s="308"/>
      <c r="HSC90" s="308"/>
      <c r="HSD90" s="308"/>
      <c r="HSE90" s="315"/>
      <c r="HSF90" s="319"/>
      <c r="HSG90" s="317"/>
      <c r="HSH90" s="305"/>
      <c r="HSI90" s="306"/>
      <c r="HSJ90" s="314"/>
      <c r="HSK90" s="308"/>
      <c r="HSL90" s="308"/>
      <c r="HSM90" s="308"/>
      <c r="HSN90" s="308"/>
      <c r="HSO90" s="308"/>
      <c r="HSP90" s="308"/>
      <c r="HSQ90" s="308"/>
      <c r="HSR90" s="308"/>
      <c r="HSS90" s="308"/>
      <c r="HST90" s="308"/>
      <c r="HSU90" s="308"/>
      <c r="HSV90" s="308"/>
      <c r="HSW90" s="309"/>
      <c r="HSX90" s="310"/>
      <c r="HSY90" s="308"/>
      <c r="HSZ90" s="308"/>
      <c r="HTA90" s="308"/>
      <c r="HTB90" s="308"/>
      <c r="HTC90" s="308"/>
      <c r="HTD90" s="308"/>
      <c r="HTE90" s="308"/>
      <c r="HTF90" s="308"/>
      <c r="HTG90" s="315"/>
      <c r="HTH90" s="319"/>
      <c r="HTI90" s="317"/>
      <c r="HTJ90" s="305"/>
      <c r="HTK90" s="306"/>
      <c r="HTL90" s="314"/>
      <c r="HTM90" s="308"/>
      <c r="HTN90" s="308"/>
      <c r="HTO90" s="308"/>
      <c r="HTP90" s="308"/>
      <c r="HTQ90" s="308"/>
      <c r="HTR90" s="308"/>
      <c r="HTS90" s="308"/>
      <c r="HTT90" s="308"/>
      <c r="HTU90" s="308"/>
      <c r="HTV90" s="308"/>
      <c r="HTW90" s="308"/>
      <c r="HTX90" s="308"/>
      <c r="HTY90" s="309"/>
      <c r="HTZ90" s="310"/>
      <c r="HUA90" s="308"/>
      <c r="HUB90" s="308"/>
      <c r="HUC90" s="308"/>
      <c r="HUD90" s="308"/>
      <c r="HUE90" s="308"/>
      <c r="HUF90" s="308"/>
      <c r="HUG90" s="308"/>
      <c r="HUH90" s="308"/>
      <c r="HUI90" s="315"/>
      <c r="HUJ90" s="319"/>
      <c r="HUK90" s="317"/>
      <c r="HUL90" s="305"/>
      <c r="HUM90" s="306"/>
      <c r="HUN90" s="314"/>
      <c r="HUO90" s="308"/>
      <c r="HUP90" s="308"/>
      <c r="HUQ90" s="308"/>
      <c r="HUR90" s="308"/>
      <c r="HUS90" s="308"/>
      <c r="HUT90" s="308"/>
      <c r="HUU90" s="308"/>
      <c r="HUV90" s="308"/>
      <c r="HUW90" s="308"/>
      <c r="HUX90" s="308"/>
      <c r="HUY90" s="308"/>
      <c r="HUZ90" s="308"/>
      <c r="HVA90" s="309"/>
      <c r="HVB90" s="310"/>
      <c r="HVC90" s="308"/>
      <c r="HVD90" s="308"/>
      <c r="HVE90" s="308"/>
      <c r="HVF90" s="308"/>
      <c r="HVG90" s="308"/>
      <c r="HVH90" s="308"/>
      <c r="HVI90" s="308"/>
      <c r="HVJ90" s="308"/>
      <c r="HVK90" s="315"/>
      <c r="HVL90" s="319"/>
      <c r="HVM90" s="317"/>
      <c r="HVN90" s="305"/>
      <c r="HVO90" s="306"/>
      <c r="HVP90" s="314"/>
      <c r="HVQ90" s="308"/>
      <c r="HVR90" s="308"/>
      <c r="HVS90" s="308"/>
      <c r="HVT90" s="308"/>
      <c r="HVU90" s="308"/>
      <c r="HVV90" s="308"/>
      <c r="HVW90" s="308"/>
      <c r="HVX90" s="308"/>
      <c r="HVY90" s="308"/>
      <c r="HVZ90" s="308"/>
      <c r="HWA90" s="308"/>
      <c r="HWB90" s="308"/>
      <c r="HWC90" s="309"/>
      <c r="HWD90" s="310"/>
      <c r="HWE90" s="308"/>
      <c r="HWF90" s="308"/>
      <c r="HWG90" s="308"/>
      <c r="HWH90" s="308"/>
      <c r="HWI90" s="308"/>
      <c r="HWJ90" s="308"/>
      <c r="HWK90" s="308"/>
      <c r="HWL90" s="308"/>
      <c r="HWM90" s="315"/>
      <c r="HWN90" s="319"/>
      <c r="HWO90" s="317"/>
      <c r="HWP90" s="305"/>
      <c r="HWQ90" s="306"/>
      <c r="HWR90" s="314"/>
      <c r="HWS90" s="308"/>
      <c r="HWT90" s="308"/>
      <c r="HWU90" s="308"/>
      <c r="HWV90" s="308"/>
      <c r="HWW90" s="308"/>
      <c r="HWX90" s="308"/>
      <c r="HWY90" s="308"/>
      <c r="HWZ90" s="308"/>
      <c r="HXA90" s="308"/>
      <c r="HXB90" s="308"/>
      <c r="HXC90" s="308"/>
      <c r="HXD90" s="308"/>
      <c r="HXE90" s="309"/>
      <c r="HXF90" s="310"/>
      <c r="HXG90" s="308"/>
      <c r="HXH90" s="308"/>
      <c r="HXI90" s="308"/>
      <c r="HXJ90" s="308"/>
      <c r="HXK90" s="308"/>
      <c r="HXL90" s="308"/>
      <c r="HXM90" s="308"/>
      <c r="HXN90" s="308"/>
      <c r="HXO90" s="315"/>
      <c r="HXP90" s="319"/>
      <c r="HXQ90" s="317"/>
      <c r="HXR90" s="305"/>
      <c r="HXS90" s="306"/>
      <c r="HXT90" s="314"/>
      <c r="HXU90" s="308"/>
      <c r="HXV90" s="308"/>
      <c r="HXW90" s="308"/>
      <c r="HXX90" s="308"/>
      <c r="HXY90" s="308"/>
      <c r="HXZ90" s="308"/>
      <c r="HYA90" s="308"/>
      <c r="HYB90" s="308"/>
      <c r="HYC90" s="308"/>
      <c r="HYD90" s="308"/>
      <c r="HYE90" s="308"/>
      <c r="HYF90" s="308"/>
      <c r="HYG90" s="309"/>
      <c r="HYH90" s="310"/>
      <c r="HYI90" s="308"/>
      <c r="HYJ90" s="308"/>
      <c r="HYK90" s="308"/>
      <c r="HYL90" s="308"/>
      <c r="HYM90" s="308"/>
      <c r="HYN90" s="308"/>
      <c r="HYO90" s="308"/>
      <c r="HYP90" s="308"/>
      <c r="HYQ90" s="315"/>
      <c r="HYR90" s="319"/>
      <c r="HYS90" s="317"/>
      <c r="HYT90" s="305"/>
      <c r="HYU90" s="306"/>
      <c r="HYV90" s="314"/>
      <c r="HYW90" s="308"/>
      <c r="HYX90" s="308"/>
      <c r="HYY90" s="308"/>
      <c r="HYZ90" s="308"/>
      <c r="HZA90" s="308"/>
      <c r="HZB90" s="308"/>
      <c r="HZC90" s="308"/>
      <c r="HZD90" s="308"/>
      <c r="HZE90" s="308"/>
      <c r="HZF90" s="308"/>
      <c r="HZG90" s="308"/>
      <c r="HZH90" s="308"/>
      <c r="HZI90" s="309"/>
      <c r="HZJ90" s="310"/>
      <c r="HZK90" s="308"/>
      <c r="HZL90" s="308"/>
      <c r="HZM90" s="308"/>
      <c r="HZN90" s="308"/>
      <c r="HZO90" s="308"/>
      <c r="HZP90" s="308"/>
      <c r="HZQ90" s="308"/>
      <c r="HZR90" s="308"/>
      <c r="HZS90" s="315"/>
      <c r="HZT90" s="319"/>
      <c r="HZU90" s="317"/>
      <c r="HZV90" s="305"/>
      <c r="HZW90" s="306"/>
      <c r="HZX90" s="314"/>
      <c r="HZY90" s="308"/>
      <c r="HZZ90" s="308"/>
      <c r="IAA90" s="308"/>
      <c r="IAB90" s="308"/>
      <c r="IAC90" s="308"/>
      <c r="IAD90" s="308"/>
      <c r="IAE90" s="308"/>
      <c r="IAF90" s="308"/>
      <c r="IAG90" s="308"/>
      <c r="IAH90" s="308"/>
      <c r="IAI90" s="308"/>
      <c r="IAJ90" s="308"/>
      <c r="IAK90" s="309"/>
      <c r="IAL90" s="310"/>
      <c r="IAM90" s="308"/>
      <c r="IAN90" s="308"/>
      <c r="IAO90" s="308"/>
      <c r="IAP90" s="308"/>
      <c r="IAQ90" s="308"/>
      <c r="IAR90" s="308"/>
      <c r="IAS90" s="308"/>
      <c r="IAT90" s="308"/>
      <c r="IAU90" s="315"/>
      <c r="IAV90" s="319"/>
      <c r="IAW90" s="317"/>
      <c r="IAX90" s="305"/>
      <c r="IAY90" s="306"/>
      <c r="IAZ90" s="314"/>
      <c r="IBA90" s="308"/>
      <c r="IBB90" s="308"/>
      <c r="IBC90" s="308"/>
      <c r="IBD90" s="308"/>
      <c r="IBE90" s="308"/>
      <c r="IBF90" s="308"/>
      <c r="IBG90" s="308"/>
      <c r="IBH90" s="308"/>
      <c r="IBI90" s="308"/>
      <c r="IBJ90" s="308"/>
      <c r="IBK90" s="308"/>
      <c r="IBL90" s="308"/>
      <c r="IBM90" s="309"/>
      <c r="IBN90" s="310"/>
      <c r="IBO90" s="308"/>
      <c r="IBP90" s="308"/>
      <c r="IBQ90" s="308"/>
      <c r="IBR90" s="308"/>
      <c r="IBS90" s="308"/>
      <c r="IBT90" s="308"/>
      <c r="IBU90" s="308"/>
      <c r="IBV90" s="308"/>
      <c r="IBW90" s="315"/>
      <c r="IBX90" s="319"/>
      <c r="IBY90" s="317"/>
      <c r="IBZ90" s="305"/>
      <c r="ICA90" s="306"/>
      <c r="ICB90" s="314"/>
      <c r="ICC90" s="308"/>
      <c r="ICD90" s="308"/>
      <c r="ICE90" s="308"/>
      <c r="ICF90" s="308"/>
      <c r="ICG90" s="308"/>
      <c r="ICH90" s="308"/>
      <c r="ICI90" s="308"/>
      <c r="ICJ90" s="308"/>
      <c r="ICK90" s="308"/>
      <c r="ICL90" s="308"/>
      <c r="ICM90" s="308"/>
      <c r="ICN90" s="308"/>
      <c r="ICO90" s="309"/>
      <c r="ICP90" s="310"/>
      <c r="ICQ90" s="308"/>
      <c r="ICR90" s="308"/>
      <c r="ICS90" s="308"/>
      <c r="ICT90" s="308"/>
      <c r="ICU90" s="308"/>
      <c r="ICV90" s="308"/>
      <c r="ICW90" s="308"/>
      <c r="ICX90" s="308"/>
      <c r="ICY90" s="315"/>
      <c r="ICZ90" s="319"/>
      <c r="IDA90" s="317"/>
      <c r="IDB90" s="305"/>
      <c r="IDC90" s="306"/>
      <c r="IDD90" s="314"/>
      <c r="IDE90" s="308"/>
      <c r="IDF90" s="308"/>
      <c r="IDG90" s="308"/>
      <c r="IDH90" s="308"/>
      <c r="IDI90" s="308"/>
      <c r="IDJ90" s="308"/>
      <c r="IDK90" s="308"/>
      <c r="IDL90" s="308"/>
      <c r="IDM90" s="308"/>
      <c r="IDN90" s="308"/>
      <c r="IDO90" s="308"/>
      <c r="IDP90" s="308"/>
      <c r="IDQ90" s="309"/>
      <c r="IDR90" s="310"/>
      <c r="IDS90" s="308"/>
      <c r="IDT90" s="308"/>
      <c r="IDU90" s="308"/>
      <c r="IDV90" s="308"/>
      <c r="IDW90" s="308"/>
      <c r="IDX90" s="308"/>
      <c r="IDY90" s="308"/>
      <c r="IDZ90" s="308"/>
      <c r="IEA90" s="315"/>
      <c r="IEB90" s="319"/>
      <c r="IEC90" s="317"/>
      <c r="IED90" s="305"/>
      <c r="IEE90" s="306"/>
      <c r="IEF90" s="314"/>
      <c r="IEG90" s="308"/>
      <c r="IEH90" s="308"/>
      <c r="IEI90" s="308"/>
      <c r="IEJ90" s="308"/>
      <c r="IEK90" s="308"/>
      <c r="IEL90" s="308"/>
      <c r="IEM90" s="308"/>
      <c r="IEN90" s="308"/>
      <c r="IEO90" s="308"/>
      <c r="IEP90" s="308"/>
      <c r="IEQ90" s="308"/>
      <c r="IER90" s="308"/>
      <c r="IES90" s="309"/>
      <c r="IET90" s="310"/>
      <c r="IEU90" s="308"/>
      <c r="IEV90" s="308"/>
      <c r="IEW90" s="308"/>
      <c r="IEX90" s="308"/>
      <c r="IEY90" s="308"/>
      <c r="IEZ90" s="308"/>
      <c r="IFA90" s="308"/>
      <c r="IFB90" s="308"/>
      <c r="IFC90" s="315"/>
      <c r="IFD90" s="319"/>
      <c r="IFE90" s="317"/>
      <c r="IFF90" s="305"/>
      <c r="IFG90" s="306"/>
      <c r="IFH90" s="314"/>
      <c r="IFI90" s="308"/>
      <c r="IFJ90" s="308"/>
      <c r="IFK90" s="308"/>
      <c r="IFL90" s="308"/>
      <c r="IFM90" s="308"/>
      <c r="IFN90" s="308"/>
      <c r="IFO90" s="308"/>
      <c r="IFP90" s="308"/>
      <c r="IFQ90" s="308"/>
      <c r="IFR90" s="308"/>
      <c r="IFS90" s="308"/>
      <c r="IFT90" s="308"/>
      <c r="IFU90" s="309"/>
      <c r="IFV90" s="310"/>
      <c r="IFW90" s="308"/>
      <c r="IFX90" s="308"/>
      <c r="IFY90" s="308"/>
      <c r="IFZ90" s="308"/>
      <c r="IGA90" s="308"/>
      <c r="IGB90" s="308"/>
      <c r="IGC90" s="308"/>
      <c r="IGD90" s="308"/>
      <c r="IGE90" s="315"/>
      <c r="IGF90" s="319"/>
      <c r="IGG90" s="317"/>
      <c r="IGH90" s="305"/>
      <c r="IGI90" s="306"/>
      <c r="IGJ90" s="314"/>
      <c r="IGK90" s="308"/>
      <c r="IGL90" s="308"/>
      <c r="IGM90" s="308"/>
      <c r="IGN90" s="308"/>
      <c r="IGO90" s="308"/>
      <c r="IGP90" s="308"/>
      <c r="IGQ90" s="308"/>
      <c r="IGR90" s="308"/>
      <c r="IGS90" s="308"/>
      <c r="IGT90" s="308"/>
      <c r="IGU90" s="308"/>
      <c r="IGV90" s="308"/>
      <c r="IGW90" s="309"/>
      <c r="IGX90" s="310"/>
      <c r="IGY90" s="308"/>
      <c r="IGZ90" s="308"/>
      <c r="IHA90" s="308"/>
      <c r="IHB90" s="308"/>
      <c r="IHC90" s="308"/>
      <c r="IHD90" s="308"/>
      <c r="IHE90" s="308"/>
      <c r="IHF90" s="308"/>
      <c r="IHG90" s="315"/>
      <c r="IHH90" s="319"/>
      <c r="IHI90" s="317"/>
      <c r="IHJ90" s="305"/>
      <c r="IHK90" s="306"/>
      <c r="IHL90" s="314"/>
      <c r="IHM90" s="308"/>
      <c r="IHN90" s="308"/>
      <c r="IHO90" s="308"/>
      <c r="IHP90" s="308"/>
      <c r="IHQ90" s="308"/>
      <c r="IHR90" s="308"/>
      <c r="IHS90" s="308"/>
      <c r="IHT90" s="308"/>
      <c r="IHU90" s="308"/>
      <c r="IHV90" s="308"/>
      <c r="IHW90" s="308"/>
      <c r="IHX90" s="308"/>
      <c r="IHY90" s="309"/>
      <c r="IHZ90" s="310"/>
      <c r="IIA90" s="308"/>
      <c r="IIB90" s="308"/>
      <c r="IIC90" s="308"/>
      <c r="IID90" s="308"/>
      <c r="IIE90" s="308"/>
      <c r="IIF90" s="308"/>
      <c r="IIG90" s="308"/>
      <c r="IIH90" s="308"/>
      <c r="III90" s="315"/>
      <c r="IIJ90" s="319"/>
      <c r="IIK90" s="317"/>
      <c r="IIL90" s="305"/>
      <c r="IIM90" s="306"/>
      <c r="IIN90" s="314"/>
      <c r="IIO90" s="308"/>
      <c r="IIP90" s="308"/>
      <c r="IIQ90" s="308"/>
      <c r="IIR90" s="308"/>
      <c r="IIS90" s="308"/>
      <c r="IIT90" s="308"/>
      <c r="IIU90" s="308"/>
      <c r="IIV90" s="308"/>
      <c r="IIW90" s="308"/>
      <c r="IIX90" s="308"/>
      <c r="IIY90" s="308"/>
      <c r="IIZ90" s="308"/>
      <c r="IJA90" s="309"/>
      <c r="IJB90" s="310"/>
      <c r="IJC90" s="308"/>
      <c r="IJD90" s="308"/>
      <c r="IJE90" s="308"/>
      <c r="IJF90" s="308"/>
      <c r="IJG90" s="308"/>
      <c r="IJH90" s="308"/>
      <c r="IJI90" s="308"/>
      <c r="IJJ90" s="308"/>
      <c r="IJK90" s="315"/>
      <c r="IJL90" s="319"/>
      <c r="IJM90" s="317"/>
      <c r="IJN90" s="305"/>
      <c r="IJO90" s="306"/>
      <c r="IJP90" s="314"/>
      <c r="IJQ90" s="308"/>
      <c r="IJR90" s="308"/>
      <c r="IJS90" s="308"/>
      <c r="IJT90" s="308"/>
      <c r="IJU90" s="308"/>
      <c r="IJV90" s="308"/>
      <c r="IJW90" s="308"/>
      <c r="IJX90" s="308"/>
      <c r="IJY90" s="308"/>
      <c r="IJZ90" s="308"/>
      <c r="IKA90" s="308"/>
      <c r="IKB90" s="308"/>
      <c r="IKC90" s="309"/>
      <c r="IKD90" s="310"/>
      <c r="IKE90" s="308"/>
      <c r="IKF90" s="308"/>
      <c r="IKG90" s="308"/>
      <c r="IKH90" s="308"/>
      <c r="IKI90" s="308"/>
      <c r="IKJ90" s="308"/>
      <c r="IKK90" s="308"/>
      <c r="IKL90" s="308"/>
      <c r="IKM90" s="315"/>
      <c r="IKN90" s="319"/>
      <c r="IKO90" s="317"/>
      <c r="IKP90" s="305"/>
      <c r="IKQ90" s="306"/>
      <c r="IKR90" s="314"/>
      <c r="IKS90" s="308"/>
      <c r="IKT90" s="308"/>
      <c r="IKU90" s="308"/>
      <c r="IKV90" s="308"/>
      <c r="IKW90" s="308"/>
      <c r="IKX90" s="308"/>
      <c r="IKY90" s="308"/>
      <c r="IKZ90" s="308"/>
      <c r="ILA90" s="308"/>
      <c r="ILB90" s="308"/>
      <c r="ILC90" s="308"/>
      <c r="ILD90" s="308"/>
      <c r="ILE90" s="309"/>
      <c r="ILF90" s="310"/>
      <c r="ILG90" s="308"/>
      <c r="ILH90" s="308"/>
      <c r="ILI90" s="308"/>
      <c r="ILJ90" s="308"/>
      <c r="ILK90" s="308"/>
      <c r="ILL90" s="308"/>
      <c r="ILM90" s="308"/>
      <c r="ILN90" s="308"/>
      <c r="ILO90" s="315"/>
      <c r="ILP90" s="319"/>
      <c r="ILQ90" s="317"/>
      <c r="ILR90" s="305"/>
      <c r="ILS90" s="306"/>
      <c r="ILT90" s="314"/>
      <c r="ILU90" s="308"/>
      <c r="ILV90" s="308"/>
      <c r="ILW90" s="308"/>
      <c r="ILX90" s="308"/>
      <c r="ILY90" s="308"/>
      <c r="ILZ90" s="308"/>
      <c r="IMA90" s="308"/>
      <c r="IMB90" s="308"/>
      <c r="IMC90" s="308"/>
      <c r="IMD90" s="308"/>
      <c r="IME90" s="308"/>
      <c r="IMF90" s="308"/>
      <c r="IMG90" s="309"/>
      <c r="IMH90" s="310"/>
      <c r="IMI90" s="308"/>
      <c r="IMJ90" s="308"/>
      <c r="IMK90" s="308"/>
      <c r="IML90" s="308"/>
      <c r="IMM90" s="308"/>
      <c r="IMN90" s="308"/>
      <c r="IMO90" s="308"/>
      <c r="IMP90" s="308"/>
      <c r="IMQ90" s="315"/>
      <c r="IMR90" s="319"/>
      <c r="IMS90" s="317"/>
      <c r="IMT90" s="305"/>
      <c r="IMU90" s="306"/>
      <c r="IMV90" s="314"/>
      <c r="IMW90" s="308"/>
      <c r="IMX90" s="308"/>
      <c r="IMY90" s="308"/>
      <c r="IMZ90" s="308"/>
      <c r="INA90" s="308"/>
      <c r="INB90" s="308"/>
      <c r="INC90" s="308"/>
      <c r="IND90" s="308"/>
      <c r="INE90" s="308"/>
      <c r="INF90" s="308"/>
      <c r="ING90" s="308"/>
      <c r="INH90" s="308"/>
      <c r="INI90" s="309"/>
      <c r="INJ90" s="310"/>
      <c r="INK90" s="308"/>
      <c r="INL90" s="308"/>
      <c r="INM90" s="308"/>
      <c r="INN90" s="308"/>
      <c r="INO90" s="308"/>
      <c r="INP90" s="308"/>
      <c r="INQ90" s="308"/>
      <c r="INR90" s="308"/>
      <c r="INS90" s="315"/>
      <c r="INT90" s="319"/>
      <c r="INU90" s="317"/>
      <c r="INV90" s="305"/>
      <c r="INW90" s="306"/>
      <c r="INX90" s="314"/>
      <c r="INY90" s="308"/>
      <c r="INZ90" s="308"/>
      <c r="IOA90" s="308"/>
      <c r="IOB90" s="308"/>
      <c r="IOC90" s="308"/>
      <c r="IOD90" s="308"/>
      <c r="IOE90" s="308"/>
      <c r="IOF90" s="308"/>
      <c r="IOG90" s="308"/>
      <c r="IOH90" s="308"/>
      <c r="IOI90" s="308"/>
      <c r="IOJ90" s="308"/>
      <c r="IOK90" s="309"/>
      <c r="IOL90" s="310"/>
      <c r="IOM90" s="308"/>
      <c r="ION90" s="308"/>
      <c r="IOO90" s="308"/>
      <c r="IOP90" s="308"/>
      <c r="IOQ90" s="308"/>
      <c r="IOR90" s="308"/>
      <c r="IOS90" s="308"/>
      <c r="IOT90" s="308"/>
      <c r="IOU90" s="315"/>
      <c r="IOV90" s="319"/>
      <c r="IOW90" s="317"/>
      <c r="IOX90" s="305"/>
      <c r="IOY90" s="306"/>
      <c r="IOZ90" s="314"/>
      <c r="IPA90" s="308"/>
      <c r="IPB90" s="308"/>
      <c r="IPC90" s="308"/>
      <c r="IPD90" s="308"/>
      <c r="IPE90" s="308"/>
      <c r="IPF90" s="308"/>
      <c r="IPG90" s="308"/>
      <c r="IPH90" s="308"/>
      <c r="IPI90" s="308"/>
      <c r="IPJ90" s="308"/>
      <c r="IPK90" s="308"/>
      <c r="IPL90" s="308"/>
      <c r="IPM90" s="309"/>
      <c r="IPN90" s="310"/>
      <c r="IPO90" s="308"/>
      <c r="IPP90" s="308"/>
      <c r="IPQ90" s="308"/>
      <c r="IPR90" s="308"/>
      <c r="IPS90" s="308"/>
      <c r="IPT90" s="308"/>
      <c r="IPU90" s="308"/>
      <c r="IPV90" s="308"/>
      <c r="IPW90" s="315"/>
      <c r="IPX90" s="319"/>
      <c r="IPY90" s="317"/>
      <c r="IPZ90" s="305"/>
      <c r="IQA90" s="306"/>
      <c r="IQB90" s="314"/>
      <c r="IQC90" s="308"/>
      <c r="IQD90" s="308"/>
      <c r="IQE90" s="308"/>
      <c r="IQF90" s="308"/>
      <c r="IQG90" s="308"/>
      <c r="IQH90" s="308"/>
      <c r="IQI90" s="308"/>
      <c r="IQJ90" s="308"/>
      <c r="IQK90" s="308"/>
      <c r="IQL90" s="308"/>
      <c r="IQM90" s="308"/>
      <c r="IQN90" s="308"/>
      <c r="IQO90" s="309"/>
      <c r="IQP90" s="310"/>
      <c r="IQQ90" s="308"/>
      <c r="IQR90" s="308"/>
      <c r="IQS90" s="308"/>
      <c r="IQT90" s="308"/>
      <c r="IQU90" s="308"/>
      <c r="IQV90" s="308"/>
      <c r="IQW90" s="308"/>
      <c r="IQX90" s="308"/>
      <c r="IQY90" s="315"/>
      <c r="IQZ90" s="319"/>
      <c r="IRA90" s="317"/>
      <c r="IRB90" s="305"/>
      <c r="IRC90" s="306"/>
      <c r="IRD90" s="314"/>
      <c r="IRE90" s="308"/>
      <c r="IRF90" s="308"/>
      <c r="IRG90" s="308"/>
      <c r="IRH90" s="308"/>
      <c r="IRI90" s="308"/>
      <c r="IRJ90" s="308"/>
      <c r="IRK90" s="308"/>
      <c r="IRL90" s="308"/>
      <c r="IRM90" s="308"/>
      <c r="IRN90" s="308"/>
      <c r="IRO90" s="308"/>
      <c r="IRP90" s="308"/>
      <c r="IRQ90" s="309"/>
      <c r="IRR90" s="310"/>
      <c r="IRS90" s="308"/>
      <c r="IRT90" s="308"/>
      <c r="IRU90" s="308"/>
      <c r="IRV90" s="308"/>
      <c r="IRW90" s="308"/>
      <c r="IRX90" s="308"/>
      <c r="IRY90" s="308"/>
      <c r="IRZ90" s="308"/>
      <c r="ISA90" s="315"/>
      <c r="ISB90" s="319"/>
      <c r="ISC90" s="317"/>
      <c r="ISD90" s="305"/>
      <c r="ISE90" s="306"/>
      <c r="ISF90" s="314"/>
      <c r="ISG90" s="308"/>
      <c r="ISH90" s="308"/>
      <c r="ISI90" s="308"/>
      <c r="ISJ90" s="308"/>
      <c r="ISK90" s="308"/>
      <c r="ISL90" s="308"/>
      <c r="ISM90" s="308"/>
      <c r="ISN90" s="308"/>
      <c r="ISO90" s="308"/>
      <c r="ISP90" s="308"/>
      <c r="ISQ90" s="308"/>
      <c r="ISR90" s="308"/>
      <c r="ISS90" s="309"/>
      <c r="IST90" s="310"/>
      <c r="ISU90" s="308"/>
      <c r="ISV90" s="308"/>
      <c r="ISW90" s="308"/>
      <c r="ISX90" s="308"/>
      <c r="ISY90" s="308"/>
      <c r="ISZ90" s="308"/>
      <c r="ITA90" s="308"/>
      <c r="ITB90" s="308"/>
      <c r="ITC90" s="315"/>
      <c r="ITD90" s="319"/>
      <c r="ITE90" s="317"/>
      <c r="ITF90" s="305"/>
      <c r="ITG90" s="306"/>
      <c r="ITH90" s="314"/>
      <c r="ITI90" s="308"/>
      <c r="ITJ90" s="308"/>
      <c r="ITK90" s="308"/>
      <c r="ITL90" s="308"/>
      <c r="ITM90" s="308"/>
      <c r="ITN90" s="308"/>
      <c r="ITO90" s="308"/>
      <c r="ITP90" s="308"/>
      <c r="ITQ90" s="308"/>
      <c r="ITR90" s="308"/>
      <c r="ITS90" s="308"/>
      <c r="ITT90" s="308"/>
      <c r="ITU90" s="309"/>
      <c r="ITV90" s="310"/>
      <c r="ITW90" s="308"/>
      <c r="ITX90" s="308"/>
      <c r="ITY90" s="308"/>
      <c r="ITZ90" s="308"/>
      <c r="IUA90" s="308"/>
      <c r="IUB90" s="308"/>
      <c r="IUC90" s="308"/>
      <c r="IUD90" s="308"/>
      <c r="IUE90" s="315"/>
      <c r="IUF90" s="319"/>
      <c r="IUG90" s="317"/>
      <c r="IUH90" s="305"/>
      <c r="IUI90" s="306"/>
      <c r="IUJ90" s="314"/>
      <c r="IUK90" s="308"/>
      <c r="IUL90" s="308"/>
      <c r="IUM90" s="308"/>
      <c r="IUN90" s="308"/>
      <c r="IUO90" s="308"/>
      <c r="IUP90" s="308"/>
      <c r="IUQ90" s="308"/>
      <c r="IUR90" s="308"/>
      <c r="IUS90" s="308"/>
      <c r="IUT90" s="308"/>
      <c r="IUU90" s="308"/>
      <c r="IUV90" s="308"/>
      <c r="IUW90" s="309"/>
      <c r="IUX90" s="310"/>
      <c r="IUY90" s="308"/>
      <c r="IUZ90" s="308"/>
      <c r="IVA90" s="308"/>
      <c r="IVB90" s="308"/>
      <c r="IVC90" s="308"/>
      <c r="IVD90" s="308"/>
      <c r="IVE90" s="308"/>
      <c r="IVF90" s="308"/>
      <c r="IVG90" s="315"/>
      <c r="IVH90" s="319"/>
      <c r="IVI90" s="317"/>
      <c r="IVJ90" s="305"/>
      <c r="IVK90" s="306"/>
      <c r="IVL90" s="314"/>
      <c r="IVM90" s="308"/>
      <c r="IVN90" s="308"/>
      <c r="IVO90" s="308"/>
      <c r="IVP90" s="308"/>
      <c r="IVQ90" s="308"/>
      <c r="IVR90" s="308"/>
      <c r="IVS90" s="308"/>
      <c r="IVT90" s="308"/>
      <c r="IVU90" s="308"/>
      <c r="IVV90" s="308"/>
      <c r="IVW90" s="308"/>
      <c r="IVX90" s="308"/>
      <c r="IVY90" s="309"/>
      <c r="IVZ90" s="310"/>
      <c r="IWA90" s="308"/>
      <c r="IWB90" s="308"/>
      <c r="IWC90" s="308"/>
      <c r="IWD90" s="308"/>
      <c r="IWE90" s="308"/>
      <c r="IWF90" s="308"/>
      <c r="IWG90" s="308"/>
      <c r="IWH90" s="308"/>
      <c r="IWI90" s="315"/>
      <c r="IWJ90" s="319"/>
      <c r="IWK90" s="317"/>
      <c r="IWL90" s="305"/>
      <c r="IWM90" s="306"/>
      <c r="IWN90" s="314"/>
      <c r="IWO90" s="308"/>
      <c r="IWP90" s="308"/>
      <c r="IWQ90" s="308"/>
      <c r="IWR90" s="308"/>
      <c r="IWS90" s="308"/>
      <c r="IWT90" s="308"/>
      <c r="IWU90" s="308"/>
      <c r="IWV90" s="308"/>
      <c r="IWW90" s="308"/>
      <c r="IWX90" s="308"/>
      <c r="IWY90" s="308"/>
      <c r="IWZ90" s="308"/>
      <c r="IXA90" s="309"/>
      <c r="IXB90" s="310"/>
      <c r="IXC90" s="308"/>
      <c r="IXD90" s="308"/>
      <c r="IXE90" s="308"/>
      <c r="IXF90" s="308"/>
      <c r="IXG90" s="308"/>
      <c r="IXH90" s="308"/>
      <c r="IXI90" s="308"/>
      <c r="IXJ90" s="308"/>
      <c r="IXK90" s="315"/>
      <c r="IXL90" s="319"/>
      <c r="IXM90" s="317"/>
      <c r="IXN90" s="305"/>
      <c r="IXO90" s="306"/>
      <c r="IXP90" s="314"/>
      <c r="IXQ90" s="308"/>
      <c r="IXR90" s="308"/>
      <c r="IXS90" s="308"/>
      <c r="IXT90" s="308"/>
      <c r="IXU90" s="308"/>
      <c r="IXV90" s="308"/>
      <c r="IXW90" s="308"/>
      <c r="IXX90" s="308"/>
      <c r="IXY90" s="308"/>
      <c r="IXZ90" s="308"/>
      <c r="IYA90" s="308"/>
      <c r="IYB90" s="308"/>
      <c r="IYC90" s="309"/>
      <c r="IYD90" s="310"/>
      <c r="IYE90" s="308"/>
      <c r="IYF90" s="308"/>
      <c r="IYG90" s="308"/>
      <c r="IYH90" s="308"/>
      <c r="IYI90" s="308"/>
      <c r="IYJ90" s="308"/>
      <c r="IYK90" s="308"/>
      <c r="IYL90" s="308"/>
      <c r="IYM90" s="315"/>
      <c r="IYN90" s="319"/>
      <c r="IYO90" s="317"/>
      <c r="IYP90" s="305"/>
      <c r="IYQ90" s="306"/>
      <c r="IYR90" s="314"/>
      <c r="IYS90" s="308"/>
      <c r="IYT90" s="308"/>
      <c r="IYU90" s="308"/>
      <c r="IYV90" s="308"/>
      <c r="IYW90" s="308"/>
      <c r="IYX90" s="308"/>
      <c r="IYY90" s="308"/>
      <c r="IYZ90" s="308"/>
      <c r="IZA90" s="308"/>
      <c r="IZB90" s="308"/>
      <c r="IZC90" s="308"/>
      <c r="IZD90" s="308"/>
      <c r="IZE90" s="309"/>
      <c r="IZF90" s="310"/>
      <c r="IZG90" s="308"/>
      <c r="IZH90" s="308"/>
      <c r="IZI90" s="308"/>
      <c r="IZJ90" s="308"/>
      <c r="IZK90" s="308"/>
      <c r="IZL90" s="308"/>
      <c r="IZM90" s="308"/>
      <c r="IZN90" s="308"/>
      <c r="IZO90" s="315"/>
      <c r="IZP90" s="319"/>
      <c r="IZQ90" s="317"/>
      <c r="IZR90" s="305"/>
      <c r="IZS90" s="306"/>
      <c r="IZT90" s="314"/>
      <c r="IZU90" s="308"/>
      <c r="IZV90" s="308"/>
      <c r="IZW90" s="308"/>
      <c r="IZX90" s="308"/>
      <c r="IZY90" s="308"/>
      <c r="IZZ90" s="308"/>
      <c r="JAA90" s="308"/>
      <c r="JAB90" s="308"/>
      <c r="JAC90" s="308"/>
      <c r="JAD90" s="308"/>
      <c r="JAE90" s="308"/>
      <c r="JAF90" s="308"/>
      <c r="JAG90" s="309"/>
      <c r="JAH90" s="310"/>
      <c r="JAI90" s="308"/>
      <c r="JAJ90" s="308"/>
      <c r="JAK90" s="308"/>
      <c r="JAL90" s="308"/>
      <c r="JAM90" s="308"/>
      <c r="JAN90" s="308"/>
      <c r="JAO90" s="308"/>
      <c r="JAP90" s="308"/>
      <c r="JAQ90" s="315"/>
      <c r="JAR90" s="319"/>
      <c r="JAS90" s="317"/>
      <c r="JAT90" s="305"/>
      <c r="JAU90" s="306"/>
      <c r="JAV90" s="314"/>
      <c r="JAW90" s="308"/>
      <c r="JAX90" s="308"/>
      <c r="JAY90" s="308"/>
      <c r="JAZ90" s="308"/>
      <c r="JBA90" s="308"/>
      <c r="JBB90" s="308"/>
      <c r="JBC90" s="308"/>
      <c r="JBD90" s="308"/>
      <c r="JBE90" s="308"/>
      <c r="JBF90" s="308"/>
      <c r="JBG90" s="308"/>
      <c r="JBH90" s="308"/>
      <c r="JBI90" s="309"/>
      <c r="JBJ90" s="310"/>
      <c r="JBK90" s="308"/>
      <c r="JBL90" s="308"/>
      <c r="JBM90" s="308"/>
      <c r="JBN90" s="308"/>
      <c r="JBO90" s="308"/>
      <c r="JBP90" s="308"/>
      <c r="JBQ90" s="308"/>
      <c r="JBR90" s="308"/>
      <c r="JBS90" s="315"/>
      <c r="JBT90" s="319"/>
      <c r="JBU90" s="317"/>
      <c r="JBV90" s="305"/>
      <c r="JBW90" s="306"/>
      <c r="JBX90" s="314"/>
      <c r="JBY90" s="308"/>
      <c r="JBZ90" s="308"/>
      <c r="JCA90" s="308"/>
      <c r="JCB90" s="308"/>
      <c r="JCC90" s="308"/>
      <c r="JCD90" s="308"/>
      <c r="JCE90" s="308"/>
      <c r="JCF90" s="308"/>
      <c r="JCG90" s="308"/>
      <c r="JCH90" s="308"/>
      <c r="JCI90" s="308"/>
      <c r="JCJ90" s="308"/>
      <c r="JCK90" s="309"/>
      <c r="JCL90" s="310"/>
      <c r="JCM90" s="308"/>
      <c r="JCN90" s="308"/>
      <c r="JCO90" s="308"/>
      <c r="JCP90" s="308"/>
      <c r="JCQ90" s="308"/>
      <c r="JCR90" s="308"/>
      <c r="JCS90" s="308"/>
      <c r="JCT90" s="308"/>
      <c r="JCU90" s="315"/>
      <c r="JCV90" s="319"/>
      <c r="JCW90" s="317"/>
      <c r="JCX90" s="305"/>
      <c r="JCY90" s="306"/>
      <c r="JCZ90" s="314"/>
      <c r="JDA90" s="308"/>
      <c r="JDB90" s="308"/>
      <c r="JDC90" s="308"/>
      <c r="JDD90" s="308"/>
      <c r="JDE90" s="308"/>
      <c r="JDF90" s="308"/>
      <c r="JDG90" s="308"/>
      <c r="JDH90" s="308"/>
      <c r="JDI90" s="308"/>
      <c r="JDJ90" s="308"/>
      <c r="JDK90" s="308"/>
      <c r="JDL90" s="308"/>
      <c r="JDM90" s="309"/>
      <c r="JDN90" s="310"/>
      <c r="JDO90" s="308"/>
      <c r="JDP90" s="308"/>
      <c r="JDQ90" s="308"/>
      <c r="JDR90" s="308"/>
      <c r="JDS90" s="308"/>
      <c r="JDT90" s="308"/>
      <c r="JDU90" s="308"/>
      <c r="JDV90" s="308"/>
      <c r="JDW90" s="315"/>
      <c r="JDX90" s="319"/>
      <c r="JDY90" s="317"/>
      <c r="JDZ90" s="305"/>
      <c r="JEA90" s="306"/>
      <c r="JEB90" s="314"/>
      <c r="JEC90" s="308"/>
      <c r="JED90" s="308"/>
      <c r="JEE90" s="308"/>
      <c r="JEF90" s="308"/>
      <c r="JEG90" s="308"/>
      <c r="JEH90" s="308"/>
      <c r="JEI90" s="308"/>
      <c r="JEJ90" s="308"/>
      <c r="JEK90" s="308"/>
      <c r="JEL90" s="308"/>
      <c r="JEM90" s="308"/>
      <c r="JEN90" s="308"/>
      <c r="JEO90" s="309"/>
      <c r="JEP90" s="310"/>
      <c r="JEQ90" s="308"/>
      <c r="JER90" s="308"/>
      <c r="JES90" s="308"/>
      <c r="JET90" s="308"/>
      <c r="JEU90" s="308"/>
      <c r="JEV90" s="308"/>
      <c r="JEW90" s="308"/>
      <c r="JEX90" s="308"/>
      <c r="JEY90" s="315"/>
      <c r="JEZ90" s="319"/>
      <c r="JFA90" s="317"/>
      <c r="JFB90" s="305"/>
      <c r="JFC90" s="306"/>
      <c r="JFD90" s="314"/>
      <c r="JFE90" s="308"/>
      <c r="JFF90" s="308"/>
      <c r="JFG90" s="308"/>
      <c r="JFH90" s="308"/>
      <c r="JFI90" s="308"/>
      <c r="JFJ90" s="308"/>
      <c r="JFK90" s="308"/>
      <c r="JFL90" s="308"/>
      <c r="JFM90" s="308"/>
      <c r="JFN90" s="308"/>
      <c r="JFO90" s="308"/>
      <c r="JFP90" s="308"/>
      <c r="JFQ90" s="309"/>
      <c r="JFR90" s="310"/>
      <c r="JFS90" s="308"/>
      <c r="JFT90" s="308"/>
      <c r="JFU90" s="308"/>
      <c r="JFV90" s="308"/>
      <c r="JFW90" s="308"/>
      <c r="JFX90" s="308"/>
      <c r="JFY90" s="308"/>
      <c r="JFZ90" s="308"/>
      <c r="JGA90" s="315"/>
      <c r="JGB90" s="319"/>
      <c r="JGC90" s="317"/>
      <c r="JGD90" s="305"/>
      <c r="JGE90" s="306"/>
      <c r="JGF90" s="314"/>
      <c r="JGG90" s="308"/>
      <c r="JGH90" s="308"/>
      <c r="JGI90" s="308"/>
      <c r="JGJ90" s="308"/>
      <c r="JGK90" s="308"/>
      <c r="JGL90" s="308"/>
      <c r="JGM90" s="308"/>
      <c r="JGN90" s="308"/>
      <c r="JGO90" s="308"/>
      <c r="JGP90" s="308"/>
      <c r="JGQ90" s="308"/>
      <c r="JGR90" s="308"/>
      <c r="JGS90" s="309"/>
      <c r="JGT90" s="310"/>
      <c r="JGU90" s="308"/>
      <c r="JGV90" s="308"/>
      <c r="JGW90" s="308"/>
      <c r="JGX90" s="308"/>
      <c r="JGY90" s="308"/>
      <c r="JGZ90" s="308"/>
      <c r="JHA90" s="308"/>
      <c r="JHB90" s="308"/>
      <c r="JHC90" s="315"/>
      <c r="JHD90" s="319"/>
      <c r="JHE90" s="317"/>
      <c r="JHF90" s="305"/>
      <c r="JHG90" s="306"/>
      <c r="JHH90" s="314"/>
      <c r="JHI90" s="308"/>
      <c r="JHJ90" s="308"/>
      <c r="JHK90" s="308"/>
      <c r="JHL90" s="308"/>
      <c r="JHM90" s="308"/>
      <c r="JHN90" s="308"/>
      <c r="JHO90" s="308"/>
      <c r="JHP90" s="308"/>
      <c r="JHQ90" s="308"/>
      <c r="JHR90" s="308"/>
      <c r="JHS90" s="308"/>
      <c r="JHT90" s="308"/>
      <c r="JHU90" s="309"/>
      <c r="JHV90" s="310"/>
      <c r="JHW90" s="308"/>
      <c r="JHX90" s="308"/>
      <c r="JHY90" s="308"/>
      <c r="JHZ90" s="308"/>
      <c r="JIA90" s="308"/>
      <c r="JIB90" s="308"/>
      <c r="JIC90" s="308"/>
      <c r="JID90" s="308"/>
      <c r="JIE90" s="315"/>
      <c r="JIF90" s="319"/>
      <c r="JIG90" s="317"/>
      <c r="JIH90" s="305"/>
      <c r="JII90" s="306"/>
      <c r="JIJ90" s="314"/>
      <c r="JIK90" s="308"/>
      <c r="JIL90" s="308"/>
      <c r="JIM90" s="308"/>
      <c r="JIN90" s="308"/>
      <c r="JIO90" s="308"/>
      <c r="JIP90" s="308"/>
      <c r="JIQ90" s="308"/>
      <c r="JIR90" s="308"/>
      <c r="JIS90" s="308"/>
      <c r="JIT90" s="308"/>
      <c r="JIU90" s="308"/>
      <c r="JIV90" s="308"/>
      <c r="JIW90" s="309"/>
      <c r="JIX90" s="310"/>
      <c r="JIY90" s="308"/>
      <c r="JIZ90" s="308"/>
      <c r="JJA90" s="308"/>
      <c r="JJB90" s="308"/>
      <c r="JJC90" s="308"/>
      <c r="JJD90" s="308"/>
      <c r="JJE90" s="308"/>
      <c r="JJF90" s="308"/>
      <c r="JJG90" s="315"/>
      <c r="JJH90" s="319"/>
      <c r="JJI90" s="317"/>
      <c r="JJJ90" s="305"/>
      <c r="JJK90" s="306"/>
      <c r="JJL90" s="314"/>
      <c r="JJM90" s="308"/>
      <c r="JJN90" s="308"/>
      <c r="JJO90" s="308"/>
      <c r="JJP90" s="308"/>
      <c r="JJQ90" s="308"/>
      <c r="JJR90" s="308"/>
      <c r="JJS90" s="308"/>
      <c r="JJT90" s="308"/>
      <c r="JJU90" s="308"/>
      <c r="JJV90" s="308"/>
      <c r="JJW90" s="308"/>
      <c r="JJX90" s="308"/>
      <c r="JJY90" s="309"/>
      <c r="JJZ90" s="310"/>
      <c r="JKA90" s="308"/>
      <c r="JKB90" s="308"/>
      <c r="JKC90" s="308"/>
      <c r="JKD90" s="308"/>
      <c r="JKE90" s="308"/>
      <c r="JKF90" s="308"/>
      <c r="JKG90" s="308"/>
      <c r="JKH90" s="308"/>
      <c r="JKI90" s="315"/>
      <c r="JKJ90" s="319"/>
      <c r="JKK90" s="317"/>
      <c r="JKL90" s="305"/>
      <c r="JKM90" s="306"/>
      <c r="JKN90" s="314"/>
      <c r="JKO90" s="308"/>
      <c r="JKP90" s="308"/>
      <c r="JKQ90" s="308"/>
      <c r="JKR90" s="308"/>
      <c r="JKS90" s="308"/>
      <c r="JKT90" s="308"/>
      <c r="JKU90" s="308"/>
      <c r="JKV90" s="308"/>
      <c r="JKW90" s="308"/>
      <c r="JKX90" s="308"/>
      <c r="JKY90" s="308"/>
      <c r="JKZ90" s="308"/>
      <c r="JLA90" s="309"/>
      <c r="JLB90" s="310"/>
      <c r="JLC90" s="308"/>
      <c r="JLD90" s="308"/>
      <c r="JLE90" s="308"/>
      <c r="JLF90" s="308"/>
      <c r="JLG90" s="308"/>
      <c r="JLH90" s="308"/>
      <c r="JLI90" s="308"/>
      <c r="JLJ90" s="308"/>
      <c r="JLK90" s="315"/>
      <c r="JLL90" s="319"/>
      <c r="JLM90" s="317"/>
      <c r="JLN90" s="305"/>
      <c r="JLO90" s="306"/>
      <c r="JLP90" s="314"/>
      <c r="JLQ90" s="308"/>
      <c r="JLR90" s="308"/>
      <c r="JLS90" s="308"/>
      <c r="JLT90" s="308"/>
      <c r="JLU90" s="308"/>
      <c r="JLV90" s="308"/>
      <c r="JLW90" s="308"/>
      <c r="JLX90" s="308"/>
      <c r="JLY90" s="308"/>
      <c r="JLZ90" s="308"/>
      <c r="JMA90" s="308"/>
      <c r="JMB90" s="308"/>
      <c r="JMC90" s="309"/>
      <c r="JMD90" s="310"/>
      <c r="JME90" s="308"/>
      <c r="JMF90" s="308"/>
      <c r="JMG90" s="308"/>
      <c r="JMH90" s="308"/>
      <c r="JMI90" s="308"/>
      <c r="JMJ90" s="308"/>
      <c r="JMK90" s="308"/>
      <c r="JML90" s="308"/>
      <c r="JMM90" s="315"/>
      <c r="JMN90" s="319"/>
      <c r="JMO90" s="317"/>
      <c r="JMP90" s="305"/>
      <c r="JMQ90" s="306"/>
      <c r="JMR90" s="314"/>
      <c r="JMS90" s="308"/>
      <c r="JMT90" s="308"/>
      <c r="JMU90" s="308"/>
      <c r="JMV90" s="308"/>
      <c r="JMW90" s="308"/>
      <c r="JMX90" s="308"/>
      <c r="JMY90" s="308"/>
      <c r="JMZ90" s="308"/>
      <c r="JNA90" s="308"/>
      <c r="JNB90" s="308"/>
      <c r="JNC90" s="308"/>
      <c r="JND90" s="308"/>
      <c r="JNE90" s="309"/>
      <c r="JNF90" s="310"/>
      <c r="JNG90" s="308"/>
      <c r="JNH90" s="308"/>
      <c r="JNI90" s="308"/>
      <c r="JNJ90" s="308"/>
      <c r="JNK90" s="308"/>
      <c r="JNL90" s="308"/>
      <c r="JNM90" s="308"/>
      <c r="JNN90" s="308"/>
      <c r="JNO90" s="315"/>
      <c r="JNP90" s="319"/>
      <c r="JNQ90" s="317"/>
      <c r="JNR90" s="305"/>
      <c r="JNS90" s="306"/>
      <c r="JNT90" s="314"/>
      <c r="JNU90" s="308"/>
      <c r="JNV90" s="308"/>
      <c r="JNW90" s="308"/>
      <c r="JNX90" s="308"/>
      <c r="JNY90" s="308"/>
      <c r="JNZ90" s="308"/>
      <c r="JOA90" s="308"/>
      <c r="JOB90" s="308"/>
      <c r="JOC90" s="308"/>
      <c r="JOD90" s="308"/>
      <c r="JOE90" s="308"/>
      <c r="JOF90" s="308"/>
      <c r="JOG90" s="309"/>
      <c r="JOH90" s="310"/>
      <c r="JOI90" s="308"/>
      <c r="JOJ90" s="308"/>
      <c r="JOK90" s="308"/>
      <c r="JOL90" s="308"/>
      <c r="JOM90" s="308"/>
      <c r="JON90" s="308"/>
      <c r="JOO90" s="308"/>
      <c r="JOP90" s="308"/>
      <c r="JOQ90" s="315"/>
      <c r="JOR90" s="319"/>
      <c r="JOS90" s="317"/>
      <c r="JOT90" s="305"/>
      <c r="JOU90" s="306"/>
      <c r="JOV90" s="314"/>
      <c r="JOW90" s="308"/>
      <c r="JOX90" s="308"/>
      <c r="JOY90" s="308"/>
      <c r="JOZ90" s="308"/>
      <c r="JPA90" s="308"/>
      <c r="JPB90" s="308"/>
      <c r="JPC90" s="308"/>
      <c r="JPD90" s="308"/>
      <c r="JPE90" s="308"/>
      <c r="JPF90" s="308"/>
      <c r="JPG90" s="308"/>
      <c r="JPH90" s="308"/>
      <c r="JPI90" s="309"/>
      <c r="JPJ90" s="310"/>
      <c r="JPK90" s="308"/>
      <c r="JPL90" s="308"/>
      <c r="JPM90" s="308"/>
      <c r="JPN90" s="308"/>
      <c r="JPO90" s="308"/>
      <c r="JPP90" s="308"/>
      <c r="JPQ90" s="308"/>
      <c r="JPR90" s="308"/>
      <c r="JPS90" s="315"/>
      <c r="JPT90" s="319"/>
      <c r="JPU90" s="317"/>
      <c r="JPV90" s="305"/>
      <c r="JPW90" s="306"/>
      <c r="JPX90" s="314"/>
      <c r="JPY90" s="308"/>
      <c r="JPZ90" s="308"/>
      <c r="JQA90" s="308"/>
      <c r="JQB90" s="308"/>
      <c r="JQC90" s="308"/>
      <c r="JQD90" s="308"/>
      <c r="JQE90" s="308"/>
      <c r="JQF90" s="308"/>
      <c r="JQG90" s="308"/>
      <c r="JQH90" s="308"/>
      <c r="JQI90" s="308"/>
      <c r="JQJ90" s="308"/>
      <c r="JQK90" s="309"/>
      <c r="JQL90" s="310"/>
      <c r="JQM90" s="308"/>
      <c r="JQN90" s="308"/>
      <c r="JQO90" s="308"/>
      <c r="JQP90" s="308"/>
      <c r="JQQ90" s="308"/>
      <c r="JQR90" s="308"/>
      <c r="JQS90" s="308"/>
      <c r="JQT90" s="308"/>
      <c r="JQU90" s="315"/>
      <c r="JQV90" s="319"/>
      <c r="JQW90" s="317"/>
      <c r="JQX90" s="305"/>
      <c r="JQY90" s="306"/>
      <c r="JQZ90" s="314"/>
      <c r="JRA90" s="308"/>
      <c r="JRB90" s="308"/>
      <c r="JRC90" s="308"/>
      <c r="JRD90" s="308"/>
      <c r="JRE90" s="308"/>
      <c r="JRF90" s="308"/>
      <c r="JRG90" s="308"/>
      <c r="JRH90" s="308"/>
      <c r="JRI90" s="308"/>
      <c r="JRJ90" s="308"/>
      <c r="JRK90" s="308"/>
      <c r="JRL90" s="308"/>
      <c r="JRM90" s="309"/>
      <c r="JRN90" s="310"/>
      <c r="JRO90" s="308"/>
      <c r="JRP90" s="308"/>
      <c r="JRQ90" s="308"/>
      <c r="JRR90" s="308"/>
      <c r="JRS90" s="308"/>
      <c r="JRT90" s="308"/>
      <c r="JRU90" s="308"/>
      <c r="JRV90" s="308"/>
      <c r="JRW90" s="315"/>
      <c r="JRX90" s="319"/>
      <c r="JRY90" s="317"/>
      <c r="JRZ90" s="305"/>
      <c r="JSA90" s="306"/>
      <c r="JSB90" s="314"/>
      <c r="JSC90" s="308"/>
      <c r="JSD90" s="308"/>
      <c r="JSE90" s="308"/>
      <c r="JSF90" s="308"/>
      <c r="JSG90" s="308"/>
      <c r="JSH90" s="308"/>
      <c r="JSI90" s="308"/>
      <c r="JSJ90" s="308"/>
      <c r="JSK90" s="308"/>
      <c r="JSL90" s="308"/>
      <c r="JSM90" s="308"/>
      <c r="JSN90" s="308"/>
      <c r="JSO90" s="309"/>
      <c r="JSP90" s="310"/>
      <c r="JSQ90" s="308"/>
      <c r="JSR90" s="308"/>
      <c r="JSS90" s="308"/>
      <c r="JST90" s="308"/>
      <c r="JSU90" s="308"/>
      <c r="JSV90" s="308"/>
      <c r="JSW90" s="308"/>
      <c r="JSX90" s="308"/>
      <c r="JSY90" s="315"/>
      <c r="JSZ90" s="319"/>
      <c r="JTA90" s="317"/>
      <c r="JTB90" s="305"/>
      <c r="JTC90" s="306"/>
      <c r="JTD90" s="314"/>
      <c r="JTE90" s="308"/>
      <c r="JTF90" s="308"/>
      <c r="JTG90" s="308"/>
      <c r="JTH90" s="308"/>
      <c r="JTI90" s="308"/>
      <c r="JTJ90" s="308"/>
      <c r="JTK90" s="308"/>
      <c r="JTL90" s="308"/>
      <c r="JTM90" s="308"/>
      <c r="JTN90" s="308"/>
      <c r="JTO90" s="308"/>
      <c r="JTP90" s="308"/>
      <c r="JTQ90" s="309"/>
      <c r="JTR90" s="310"/>
      <c r="JTS90" s="308"/>
      <c r="JTT90" s="308"/>
      <c r="JTU90" s="308"/>
      <c r="JTV90" s="308"/>
      <c r="JTW90" s="308"/>
      <c r="JTX90" s="308"/>
      <c r="JTY90" s="308"/>
      <c r="JTZ90" s="308"/>
      <c r="JUA90" s="315"/>
      <c r="JUB90" s="319"/>
      <c r="JUC90" s="317"/>
      <c r="JUD90" s="305"/>
      <c r="JUE90" s="306"/>
      <c r="JUF90" s="314"/>
      <c r="JUG90" s="308"/>
      <c r="JUH90" s="308"/>
      <c r="JUI90" s="308"/>
      <c r="JUJ90" s="308"/>
      <c r="JUK90" s="308"/>
      <c r="JUL90" s="308"/>
      <c r="JUM90" s="308"/>
      <c r="JUN90" s="308"/>
      <c r="JUO90" s="308"/>
      <c r="JUP90" s="308"/>
      <c r="JUQ90" s="308"/>
      <c r="JUR90" s="308"/>
      <c r="JUS90" s="309"/>
      <c r="JUT90" s="310"/>
      <c r="JUU90" s="308"/>
      <c r="JUV90" s="308"/>
      <c r="JUW90" s="308"/>
      <c r="JUX90" s="308"/>
      <c r="JUY90" s="308"/>
      <c r="JUZ90" s="308"/>
      <c r="JVA90" s="308"/>
      <c r="JVB90" s="308"/>
      <c r="JVC90" s="315"/>
      <c r="JVD90" s="319"/>
      <c r="JVE90" s="317"/>
      <c r="JVF90" s="305"/>
      <c r="JVG90" s="306"/>
      <c r="JVH90" s="314"/>
      <c r="JVI90" s="308"/>
      <c r="JVJ90" s="308"/>
      <c r="JVK90" s="308"/>
      <c r="JVL90" s="308"/>
      <c r="JVM90" s="308"/>
      <c r="JVN90" s="308"/>
      <c r="JVO90" s="308"/>
      <c r="JVP90" s="308"/>
      <c r="JVQ90" s="308"/>
      <c r="JVR90" s="308"/>
      <c r="JVS90" s="308"/>
      <c r="JVT90" s="308"/>
      <c r="JVU90" s="309"/>
      <c r="JVV90" s="310"/>
      <c r="JVW90" s="308"/>
      <c r="JVX90" s="308"/>
      <c r="JVY90" s="308"/>
      <c r="JVZ90" s="308"/>
      <c r="JWA90" s="308"/>
      <c r="JWB90" s="308"/>
      <c r="JWC90" s="308"/>
      <c r="JWD90" s="308"/>
      <c r="JWE90" s="315"/>
      <c r="JWF90" s="319"/>
      <c r="JWG90" s="317"/>
      <c r="JWH90" s="305"/>
      <c r="JWI90" s="306"/>
      <c r="JWJ90" s="314"/>
      <c r="JWK90" s="308"/>
      <c r="JWL90" s="308"/>
      <c r="JWM90" s="308"/>
      <c r="JWN90" s="308"/>
      <c r="JWO90" s="308"/>
      <c r="JWP90" s="308"/>
      <c r="JWQ90" s="308"/>
      <c r="JWR90" s="308"/>
      <c r="JWS90" s="308"/>
      <c r="JWT90" s="308"/>
      <c r="JWU90" s="308"/>
      <c r="JWV90" s="308"/>
      <c r="JWW90" s="309"/>
      <c r="JWX90" s="310"/>
      <c r="JWY90" s="308"/>
      <c r="JWZ90" s="308"/>
      <c r="JXA90" s="308"/>
      <c r="JXB90" s="308"/>
      <c r="JXC90" s="308"/>
      <c r="JXD90" s="308"/>
      <c r="JXE90" s="308"/>
      <c r="JXF90" s="308"/>
      <c r="JXG90" s="315"/>
      <c r="JXH90" s="319"/>
      <c r="JXI90" s="317"/>
      <c r="JXJ90" s="305"/>
      <c r="JXK90" s="306"/>
      <c r="JXL90" s="314"/>
      <c r="JXM90" s="308"/>
      <c r="JXN90" s="308"/>
      <c r="JXO90" s="308"/>
      <c r="JXP90" s="308"/>
      <c r="JXQ90" s="308"/>
      <c r="JXR90" s="308"/>
      <c r="JXS90" s="308"/>
      <c r="JXT90" s="308"/>
      <c r="JXU90" s="308"/>
      <c r="JXV90" s="308"/>
      <c r="JXW90" s="308"/>
      <c r="JXX90" s="308"/>
      <c r="JXY90" s="309"/>
      <c r="JXZ90" s="310"/>
      <c r="JYA90" s="308"/>
      <c r="JYB90" s="308"/>
      <c r="JYC90" s="308"/>
      <c r="JYD90" s="308"/>
      <c r="JYE90" s="308"/>
      <c r="JYF90" s="308"/>
      <c r="JYG90" s="308"/>
      <c r="JYH90" s="308"/>
      <c r="JYI90" s="315"/>
      <c r="JYJ90" s="319"/>
      <c r="JYK90" s="317"/>
      <c r="JYL90" s="305"/>
      <c r="JYM90" s="306"/>
      <c r="JYN90" s="314"/>
      <c r="JYO90" s="308"/>
      <c r="JYP90" s="308"/>
      <c r="JYQ90" s="308"/>
      <c r="JYR90" s="308"/>
      <c r="JYS90" s="308"/>
      <c r="JYT90" s="308"/>
      <c r="JYU90" s="308"/>
      <c r="JYV90" s="308"/>
      <c r="JYW90" s="308"/>
      <c r="JYX90" s="308"/>
      <c r="JYY90" s="308"/>
      <c r="JYZ90" s="308"/>
      <c r="JZA90" s="309"/>
      <c r="JZB90" s="310"/>
      <c r="JZC90" s="308"/>
      <c r="JZD90" s="308"/>
      <c r="JZE90" s="308"/>
      <c r="JZF90" s="308"/>
      <c r="JZG90" s="308"/>
      <c r="JZH90" s="308"/>
      <c r="JZI90" s="308"/>
      <c r="JZJ90" s="308"/>
      <c r="JZK90" s="315"/>
      <c r="JZL90" s="319"/>
      <c r="JZM90" s="317"/>
      <c r="JZN90" s="305"/>
      <c r="JZO90" s="306"/>
      <c r="JZP90" s="314"/>
      <c r="JZQ90" s="308"/>
      <c r="JZR90" s="308"/>
      <c r="JZS90" s="308"/>
      <c r="JZT90" s="308"/>
      <c r="JZU90" s="308"/>
      <c r="JZV90" s="308"/>
      <c r="JZW90" s="308"/>
      <c r="JZX90" s="308"/>
      <c r="JZY90" s="308"/>
      <c r="JZZ90" s="308"/>
      <c r="KAA90" s="308"/>
      <c r="KAB90" s="308"/>
      <c r="KAC90" s="309"/>
      <c r="KAD90" s="310"/>
      <c r="KAE90" s="308"/>
      <c r="KAF90" s="308"/>
      <c r="KAG90" s="308"/>
      <c r="KAH90" s="308"/>
      <c r="KAI90" s="308"/>
      <c r="KAJ90" s="308"/>
      <c r="KAK90" s="308"/>
      <c r="KAL90" s="308"/>
      <c r="KAM90" s="315"/>
      <c r="KAN90" s="319"/>
      <c r="KAO90" s="317"/>
      <c r="KAP90" s="305"/>
      <c r="KAQ90" s="306"/>
      <c r="KAR90" s="314"/>
      <c r="KAS90" s="308"/>
      <c r="KAT90" s="308"/>
      <c r="KAU90" s="308"/>
      <c r="KAV90" s="308"/>
      <c r="KAW90" s="308"/>
      <c r="KAX90" s="308"/>
      <c r="KAY90" s="308"/>
      <c r="KAZ90" s="308"/>
      <c r="KBA90" s="308"/>
      <c r="KBB90" s="308"/>
      <c r="KBC90" s="308"/>
      <c r="KBD90" s="308"/>
      <c r="KBE90" s="309"/>
      <c r="KBF90" s="310"/>
      <c r="KBG90" s="308"/>
      <c r="KBH90" s="308"/>
      <c r="KBI90" s="308"/>
      <c r="KBJ90" s="308"/>
      <c r="KBK90" s="308"/>
      <c r="KBL90" s="308"/>
      <c r="KBM90" s="308"/>
      <c r="KBN90" s="308"/>
      <c r="KBO90" s="315"/>
      <c r="KBP90" s="319"/>
      <c r="KBQ90" s="317"/>
      <c r="KBR90" s="305"/>
      <c r="KBS90" s="306"/>
      <c r="KBT90" s="314"/>
      <c r="KBU90" s="308"/>
      <c r="KBV90" s="308"/>
      <c r="KBW90" s="308"/>
      <c r="KBX90" s="308"/>
      <c r="KBY90" s="308"/>
      <c r="KBZ90" s="308"/>
      <c r="KCA90" s="308"/>
      <c r="KCB90" s="308"/>
      <c r="KCC90" s="308"/>
      <c r="KCD90" s="308"/>
      <c r="KCE90" s="308"/>
      <c r="KCF90" s="308"/>
      <c r="KCG90" s="309"/>
      <c r="KCH90" s="310"/>
      <c r="KCI90" s="308"/>
      <c r="KCJ90" s="308"/>
      <c r="KCK90" s="308"/>
      <c r="KCL90" s="308"/>
      <c r="KCM90" s="308"/>
      <c r="KCN90" s="308"/>
      <c r="KCO90" s="308"/>
      <c r="KCP90" s="308"/>
      <c r="KCQ90" s="315"/>
      <c r="KCR90" s="319"/>
      <c r="KCS90" s="317"/>
      <c r="KCT90" s="305"/>
      <c r="KCU90" s="306"/>
      <c r="KCV90" s="314"/>
      <c r="KCW90" s="308"/>
      <c r="KCX90" s="308"/>
      <c r="KCY90" s="308"/>
      <c r="KCZ90" s="308"/>
      <c r="KDA90" s="308"/>
      <c r="KDB90" s="308"/>
      <c r="KDC90" s="308"/>
      <c r="KDD90" s="308"/>
      <c r="KDE90" s="308"/>
      <c r="KDF90" s="308"/>
      <c r="KDG90" s="308"/>
      <c r="KDH90" s="308"/>
      <c r="KDI90" s="309"/>
      <c r="KDJ90" s="310"/>
      <c r="KDK90" s="308"/>
      <c r="KDL90" s="308"/>
      <c r="KDM90" s="308"/>
      <c r="KDN90" s="308"/>
      <c r="KDO90" s="308"/>
      <c r="KDP90" s="308"/>
      <c r="KDQ90" s="308"/>
      <c r="KDR90" s="308"/>
      <c r="KDS90" s="315"/>
      <c r="KDT90" s="319"/>
      <c r="KDU90" s="317"/>
      <c r="KDV90" s="305"/>
      <c r="KDW90" s="306"/>
      <c r="KDX90" s="314"/>
      <c r="KDY90" s="308"/>
      <c r="KDZ90" s="308"/>
      <c r="KEA90" s="308"/>
      <c r="KEB90" s="308"/>
      <c r="KEC90" s="308"/>
      <c r="KED90" s="308"/>
      <c r="KEE90" s="308"/>
      <c r="KEF90" s="308"/>
      <c r="KEG90" s="308"/>
      <c r="KEH90" s="308"/>
      <c r="KEI90" s="308"/>
      <c r="KEJ90" s="308"/>
      <c r="KEK90" s="309"/>
      <c r="KEL90" s="310"/>
      <c r="KEM90" s="308"/>
      <c r="KEN90" s="308"/>
      <c r="KEO90" s="308"/>
      <c r="KEP90" s="308"/>
      <c r="KEQ90" s="308"/>
      <c r="KER90" s="308"/>
      <c r="KES90" s="308"/>
      <c r="KET90" s="308"/>
      <c r="KEU90" s="315"/>
      <c r="KEV90" s="319"/>
      <c r="KEW90" s="317"/>
      <c r="KEX90" s="305"/>
      <c r="KEY90" s="306"/>
      <c r="KEZ90" s="314"/>
      <c r="KFA90" s="308"/>
      <c r="KFB90" s="308"/>
      <c r="KFC90" s="308"/>
      <c r="KFD90" s="308"/>
      <c r="KFE90" s="308"/>
      <c r="KFF90" s="308"/>
      <c r="KFG90" s="308"/>
      <c r="KFH90" s="308"/>
      <c r="KFI90" s="308"/>
      <c r="KFJ90" s="308"/>
      <c r="KFK90" s="308"/>
      <c r="KFL90" s="308"/>
      <c r="KFM90" s="309"/>
      <c r="KFN90" s="310"/>
      <c r="KFO90" s="308"/>
      <c r="KFP90" s="308"/>
      <c r="KFQ90" s="308"/>
      <c r="KFR90" s="308"/>
      <c r="KFS90" s="308"/>
      <c r="KFT90" s="308"/>
      <c r="KFU90" s="308"/>
      <c r="KFV90" s="308"/>
      <c r="KFW90" s="315"/>
      <c r="KFX90" s="319"/>
      <c r="KFY90" s="317"/>
      <c r="KFZ90" s="305"/>
      <c r="KGA90" s="306"/>
      <c r="KGB90" s="314"/>
      <c r="KGC90" s="308"/>
      <c r="KGD90" s="308"/>
      <c r="KGE90" s="308"/>
      <c r="KGF90" s="308"/>
      <c r="KGG90" s="308"/>
      <c r="KGH90" s="308"/>
      <c r="KGI90" s="308"/>
      <c r="KGJ90" s="308"/>
      <c r="KGK90" s="308"/>
      <c r="KGL90" s="308"/>
      <c r="KGM90" s="308"/>
      <c r="KGN90" s="308"/>
      <c r="KGO90" s="309"/>
      <c r="KGP90" s="310"/>
      <c r="KGQ90" s="308"/>
      <c r="KGR90" s="308"/>
      <c r="KGS90" s="308"/>
      <c r="KGT90" s="308"/>
      <c r="KGU90" s="308"/>
      <c r="KGV90" s="308"/>
      <c r="KGW90" s="308"/>
      <c r="KGX90" s="308"/>
      <c r="KGY90" s="315"/>
      <c r="KGZ90" s="319"/>
      <c r="KHA90" s="317"/>
      <c r="KHB90" s="305"/>
      <c r="KHC90" s="306"/>
      <c r="KHD90" s="314"/>
      <c r="KHE90" s="308"/>
      <c r="KHF90" s="308"/>
      <c r="KHG90" s="308"/>
      <c r="KHH90" s="308"/>
      <c r="KHI90" s="308"/>
      <c r="KHJ90" s="308"/>
      <c r="KHK90" s="308"/>
      <c r="KHL90" s="308"/>
      <c r="KHM90" s="308"/>
      <c r="KHN90" s="308"/>
      <c r="KHO90" s="308"/>
      <c r="KHP90" s="308"/>
      <c r="KHQ90" s="309"/>
      <c r="KHR90" s="310"/>
      <c r="KHS90" s="308"/>
      <c r="KHT90" s="308"/>
      <c r="KHU90" s="308"/>
      <c r="KHV90" s="308"/>
      <c r="KHW90" s="308"/>
      <c r="KHX90" s="308"/>
      <c r="KHY90" s="308"/>
      <c r="KHZ90" s="308"/>
      <c r="KIA90" s="315"/>
      <c r="KIB90" s="319"/>
      <c r="KIC90" s="317"/>
      <c r="KID90" s="305"/>
      <c r="KIE90" s="306"/>
      <c r="KIF90" s="314"/>
      <c r="KIG90" s="308"/>
      <c r="KIH90" s="308"/>
      <c r="KII90" s="308"/>
      <c r="KIJ90" s="308"/>
      <c r="KIK90" s="308"/>
      <c r="KIL90" s="308"/>
      <c r="KIM90" s="308"/>
      <c r="KIN90" s="308"/>
      <c r="KIO90" s="308"/>
      <c r="KIP90" s="308"/>
      <c r="KIQ90" s="308"/>
      <c r="KIR90" s="308"/>
      <c r="KIS90" s="309"/>
      <c r="KIT90" s="310"/>
      <c r="KIU90" s="308"/>
      <c r="KIV90" s="308"/>
      <c r="KIW90" s="308"/>
      <c r="KIX90" s="308"/>
      <c r="KIY90" s="308"/>
      <c r="KIZ90" s="308"/>
      <c r="KJA90" s="308"/>
      <c r="KJB90" s="308"/>
      <c r="KJC90" s="315"/>
      <c r="KJD90" s="319"/>
      <c r="KJE90" s="317"/>
      <c r="KJF90" s="305"/>
      <c r="KJG90" s="306"/>
      <c r="KJH90" s="314"/>
      <c r="KJI90" s="308"/>
      <c r="KJJ90" s="308"/>
      <c r="KJK90" s="308"/>
      <c r="KJL90" s="308"/>
      <c r="KJM90" s="308"/>
      <c r="KJN90" s="308"/>
      <c r="KJO90" s="308"/>
      <c r="KJP90" s="308"/>
      <c r="KJQ90" s="308"/>
      <c r="KJR90" s="308"/>
      <c r="KJS90" s="308"/>
      <c r="KJT90" s="308"/>
      <c r="KJU90" s="309"/>
      <c r="KJV90" s="310"/>
      <c r="KJW90" s="308"/>
      <c r="KJX90" s="308"/>
      <c r="KJY90" s="308"/>
      <c r="KJZ90" s="308"/>
      <c r="KKA90" s="308"/>
      <c r="KKB90" s="308"/>
      <c r="KKC90" s="308"/>
      <c r="KKD90" s="308"/>
      <c r="KKE90" s="315"/>
      <c r="KKF90" s="319"/>
      <c r="KKG90" s="317"/>
      <c r="KKH90" s="305"/>
      <c r="KKI90" s="306"/>
      <c r="KKJ90" s="314"/>
      <c r="KKK90" s="308"/>
      <c r="KKL90" s="308"/>
      <c r="KKM90" s="308"/>
      <c r="KKN90" s="308"/>
      <c r="KKO90" s="308"/>
      <c r="KKP90" s="308"/>
      <c r="KKQ90" s="308"/>
      <c r="KKR90" s="308"/>
      <c r="KKS90" s="308"/>
      <c r="KKT90" s="308"/>
      <c r="KKU90" s="308"/>
      <c r="KKV90" s="308"/>
      <c r="KKW90" s="309"/>
      <c r="KKX90" s="310"/>
      <c r="KKY90" s="308"/>
      <c r="KKZ90" s="308"/>
      <c r="KLA90" s="308"/>
      <c r="KLB90" s="308"/>
      <c r="KLC90" s="308"/>
      <c r="KLD90" s="308"/>
      <c r="KLE90" s="308"/>
      <c r="KLF90" s="308"/>
      <c r="KLG90" s="315"/>
      <c r="KLH90" s="319"/>
      <c r="KLI90" s="317"/>
      <c r="KLJ90" s="305"/>
      <c r="KLK90" s="306"/>
      <c r="KLL90" s="314"/>
      <c r="KLM90" s="308"/>
      <c r="KLN90" s="308"/>
      <c r="KLO90" s="308"/>
      <c r="KLP90" s="308"/>
      <c r="KLQ90" s="308"/>
      <c r="KLR90" s="308"/>
      <c r="KLS90" s="308"/>
      <c r="KLT90" s="308"/>
      <c r="KLU90" s="308"/>
      <c r="KLV90" s="308"/>
      <c r="KLW90" s="308"/>
      <c r="KLX90" s="308"/>
      <c r="KLY90" s="309"/>
      <c r="KLZ90" s="310"/>
      <c r="KMA90" s="308"/>
      <c r="KMB90" s="308"/>
      <c r="KMC90" s="308"/>
      <c r="KMD90" s="308"/>
      <c r="KME90" s="308"/>
      <c r="KMF90" s="308"/>
      <c r="KMG90" s="308"/>
      <c r="KMH90" s="308"/>
      <c r="KMI90" s="315"/>
      <c r="KMJ90" s="319"/>
      <c r="KMK90" s="317"/>
      <c r="KML90" s="305"/>
      <c r="KMM90" s="306"/>
      <c r="KMN90" s="314"/>
      <c r="KMO90" s="308"/>
      <c r="KMP90" s="308"/>
      <c r="KMQ90" s="308"/>
      <c r="KMR90" s="308"/>
      <c r="KMS90" s="308"/>
      <c r="KMT90" s="308"/>
      <c r="KMU90" s="308"/>
      <c r="KMV90" s="308"/>
      <c r="KMW90" s="308"/>
      <c r="KMX90" s="308"/>
      <c r="KMY90" s="308"/>
      <c r="KMZ90" s="308"/>
      <c r="KNA90" s="309"/>
      <c r="KNB90" s="310"/>
      <c r="KNC90" s="308"/>
      <c r="KND90" s="308"/>
      <c r="KNE90" s="308"/>
      <c r="KNF90" s="308"/>
      <c r="KNG90" s="308"/>
      <c r="KNH90" s="308"/>
      <c r="KNI90" s="308"/>
      <c r="KNJ90" s="308"/>
      <c r="KNK90" s="315"/>
      <c r="KNL90" s="319"/>
      <c r="KNM90" s="317"/>
      <c r="KNN90" s="305"/>
      <c r="KNO90" s="306"/>
      <c r="KNP90" s="314"/>
      <c r="KNQ90" s="308"/>
      <c r="KNR90" s="308"/>
      <c r="KNS90" s="308"/>
      <c r="KNT90" s="308"/>
      <c r="KNU90" s="308"/>
      <c r="KNV90" s="308"/>
      <c r="KNW90" s="308"/>
      <c r="KNX90" s="308"/>
      <c r="KNY90" s="308"/>
      <c r="KNZ90" s="308"/>
      <c r="KOA90" s="308"/>
      <c r="KOB90" s="308"/>
      <c r="KOC90" s="309"/>
      <c r="KOD90" s="310"/>
      <c r="KOE90" s="308"/>
      <c r="KOF90" s="308"/>
      <c r="KOG90" s="308"/>
      <c r="KOH90" s="308"/>
      <c r="KOI90" s="308"/>
      <c r="KOJ90" s="308"/>
      <c r="KOK90" s="308"/>
      <c r="KOL90" s="308"/>
      <c r="KOM90" s="315"/>
      <c r="KON90" s="319"/>
      <c r="KOO90" s="317"/>
      <c r="KOP90" s="305"/>
      <c r="KOQ90" s="306"/>
      <c r="KOR90" s="314"/>
      <c r="KOS90" s="308"/>
      <c r="KOT90" s="308"/>
      <c r="KOU90" s="308"/>
      <c r="KOV90" s="308"/>
      <c r="KOW90" s="308"/>
      <c r="KOX90" s="308"/>
      <c r="KOY90" s="308"/>
      <c r="KOZ90" s="308"/>
      <c r="KPA90" s="308"/>
      <c r="KPB90" s="308"/>
      <c r="KPC90" s="308"/>
      <c r="KPD90" s="308"/>
      <c r="KPE90" s="309"/>
      <c r="KPF90" s="310"/>
      <c r="KPG90" s="308"/>
      <c r="KPH90" s="308"/>
      <c r="KPI90" s="308"/>
      <c r="KPJ90" s="308"/>
      <c r="KPK90" s="308"/>
      <c r="KPL90" s="308"/>
      <c r="KPM90" s="308"/>
      <c r="KPN90" s="308"/>
      <c r="KPO90" s="315"/>
      <c r="KPP90" s="319"/>
      <c r="KPQ90" s="317"/>
      <c r="KPR90" s="305"/>
      <c r="KPS90" s="306"/>
      <c r="KPT90" s="314"/>
      <c r="KPU90" s="308"/>
      <c r="KPV90" s="308"/>
      <c r="KPW90" s="308"/>
      <c r="KPX90" s="308"/>
      <c r="KPY90" s="308"/>
      <c r="KPZ90" s="308"/>
      <c r="KQA90" s="308"/>
      <c r="KQB90" s="308"/>
      <c r="KQC90" s="308"/>
      <c r="KQD90" s="308"/>
      <c r="KQE90" s="308"/>
      <c r="KQF90" s="308"/>
      <c r="KQG90" s="309"/>
      <c r="KQH90" s="310"/>
      <c r="KQI90" s="308"/>
      <c r="KQJ90" s="308"/>
      <c r="KQK90" s="308"/>
      <c r="KQL90" s="308"/>
      <c r="KQM90" s="308"/>
      <c r="KQN90" s="308"/>
      <c r="KQO90" s="308"/>
      <c r="KQP90" s="308"/>
      <c r="KQQ90" s="315"/>
      <c r="KQR90" s="319"/>
      <c r="KQS90" s="317"/>
      <c r="KQT90" s="305"/>
      <c r="KQU90" s="306"/>
      <c r="KQV90" s="314"/>
      <c r="KQW90" s="308"/>
      <c r="KQX90" s="308"/>
      <c r="KQY90" s="308"/>
      <c r="KQZ90" s="308"/>
      <c r="KRA90" s="308"/>
      <c r="KRB90" s="308"/>
      <c r="KRC90" s="308"/>
      <c r="KRD90" s="308"/>
      <c r="KRE90" s="308"/>
      <c r="KRF90" s="308"/>
      <c r="KRG90" s="308"/>
      <c r="KRH90" s="308"/>
      <c r="KRI90" s="309"/>
      <c r="KRJ90" s="310"/>
      <c r="KRK90" s="308"/>
      <c r="KRL90" s="308"/>
      <c r="KRM90" s="308"/>
      <c r="KRN90" s="308"/>
      <c r="KRO90" s="308"/>
      <c r="KRP90" s="308"/>
      <c r="KRQ90" s="308"/>
      <c r="KRR90" s="308"/>
      <c r="KRS90" s="315"/>
      <c r="KRT90" s="319"/>
      <c r="KRU90" s="317"/>
      <c r="KRV90" s="305"/>
      <c r="KRW90" s="306"/>
      <c r="KRX90" s="314"/>
      <c r="KRY90" s="308"/>
      <c r="KRZ90" s="308"/>
      <c r="KSA90" s="308"/>
      <c r="KSB90" s="308"/>
      <c r="KSC90" s="308"/>
      <c r="KSD90" s="308"/>
      <c r="KSE90" s="308"/>
      <c r="KSF90" s="308"/>
      <c r="KSG90" s="308"/>
      <c r="KSH90" s="308"/>
      <c r="KSI90" s="308"/>
      <c r="KSJ90" s="308"/>
      <c r="KSK90" s="309"/>
      <c r="KSL90" s="310"/>
      <c r="KSM90" s="308"/>
      <c r="KSN90" s="308"/>
      <c r="KSO90" s="308"/>
      <c r="KSP90" s="308"/>
      <c r="KSQ90" s="308"/>
      <c r="KSR90" s="308"/>
      <c r="KSS90" s="308"/>
      <c r="KST90" s="308"/>
      <c r="KSU90" s="315"/>
      <c r="KSV90" s="319"/>
      <c r="KSW90" s="317"/>
      <c r="KSX90" s="305"/>
      <c r="KSY90" s="306"/>
      <c r="KSZ90" s="314"/>
      <c r="KTA90" s="308"/>
      <c r="KTB90" s="308"/>
      <c r="KTC90" s="308"/>
      <c r="KTD90" s="308"/>
      <c r="KTE90" s="308"/>
      <c r="KTF90" s="308"/>
      <c r="KTG90" s="308"/>
      <c r="KTH90" s="308"/>
      <c r="KTI90" s="308"/>
      <c r="KTJ90" s="308"/>
      <c r="KTK90" s="308"/>
      <c r="KTL90" s="308"/>
      <c r="KTM90" s="309"/>
      <c r="KTN90" s="310"/>
      <c r="KTO90" s="308"/>
      <c r="KTP90" s="308"/>
      <c r="KTQ90" s="308"/>
      <c r="KTR90" s="308"/>
      <c r="KTS90" s="308"/>
      <c r="KTT90" s="308"/>
      <c r="KTU90" s="308"/>
      <c r="KTV90" s="308"/>
      <c r="KTW90" s="315"/>
      <c r="KTX90" s="319"/>
      <c r="KTY90" s="317"/>
      <c r="KTZ90" s="305"/>
      <c r="KUA90" s="306"/>
      <c r="KUB90" s="314"/>
      <c r="KUC90" s="308"/>
      <c r="KUD90" s="308"/>
      <c r="KUE90" s="308"/>
      <c r="KUF90" s="308"/>
      <c r="KUG90" s="308"/>
      <c r="KUH90" s="308"/>
      <c r="KUI90" s="308"/>
      <c r="KUJ90" s="308"/>
      <c r="KUK90" s="308"/>
      <c r="KUL90" s="308"/>
      <c r="KUM90" s="308"/>
      <c r="KUN90" s="308"/>
      <c r="KUO90" s="309"/>
      <c r="KUP90" s="310"/>
      <c r="KUQ90" s="308"/>
      <c r="KUR90" s="308"/>
      <c r="KUS90" s="308"/>
      <c r="KUT90" s="308"/>
      <c r="KUU90" s="308"/>
      <c r="KUV90" s="308"/>
      <c r="KUW90" s="308"/>
      <c r="KUX90" s="308"/>
      <c r="KUY90" s="315"/>
      <c r="KUZ90" s="319"/>
      <c r="KVA90" s="317"/>
      <c r="KVB90" s="305"/>
      <c r="KVC90" s="306"/>
      <c r="KVD90" s="314"/>
      <c r="KVE90" s="308"/>
      <c r="KVF90" s="308"/>
      <c r="KVG90" s="308"/>
      <c r="KVH90" s="308"/>
      <c r="KVI90" s="308"/>
      <c r="KVJ90" s="308"/>
      <c r="KVK90" s="308"/>
      <c r="KVL90" s="308"/>
      <c r="KVM90" s="308"/>
      <c r="KVN90" s="308"/>
      <c r="KVO90" s="308"/>
      <c r="KVP90" s="308"/>
      <c r="KVQ90" s="309"/>
      <c r="KVR90" s="310"/>
      <c r="KVS90" s="308"/>
      <c r="KVT90" s="308"/>
      <c r="KVU90" s="308"/>
      <c r="KVV90" s="308"/>
      <c r="KVW90" s="308"/>
      <c r="KVX90" s="308"/>
      <c r="KVY90" s="308"/>
      <c r="KVZ90" s="308"/>
      <c r="KWA90" s="315"/>
      <c r="KWB90" s="319"/>
      <c r="KWC90" s="317"/>
      <c r="KWD90" s="305"/>
      <c r="KWE90" s="306"/>
      <c r="KWF90" s="314"/>
      <c r="KWG90" s="308"/>
      <c r="KWH90" s="308"/>
      <c r="KWI90" s="308"/>
      <c r="KWJ90" s="308"/>
      <c r="KWK90" s="308"/>
      <c r="KWL90" s="308"/>
      <c r="KWM90" s="308"/>
      <c r="KWN90" s="308"/>
      <c r="KWO90" s="308"/>
      <c r="KWP90" s="308"/>
      <c r="KWQ90" s="308"/>
      <c r="KWR90" s="308"/>
      <c r="KWS90" s="309"/>
      <c r="KWT90" s="310"/>
      <c r="KWU90" s="308"/>
      <c r="KWV90" s="308"/>
      <c r="KWW90" s="308"/>
      <c r="KWX90" s="308"/>
      <c r="KWY90" s="308"/>
      <c r="KWZ90" s="308"/>
      <c r="KXA90" s="308"/>
      <c r="KXB90" s="308"/>
      <c r="KXC90" s="315"/>
      <c r="KXD90" s="319"/>
      <c r="KXE90" s="317"/>
      <c r="KXF90" s="305"/>
      <c r="KXG90" s="306"/>
      <c r="KXH90" s="314"/>
      <c r="KXI90" s="308"/>
      <c r="KXJ90" s="308"/>
      <c r="KXK90" s="308"/>
      <c r="KXL90" s="308"/>
      <c r="KXM90" s="308"/>
      <c r="KXN90" s="308"/>
      <c r="KXO90" s="308"/>
      <c r="KXP90" s="308"/>
      <c r="KXQ90" s="308"/>
      <c r="KXR90" s="308"/>
      <c r="KXS90" s="308"/>
      <c r="KXT90" s="308"/>
      <c r="KXU90" s="309"/>
      <c r="KXV90" s="310"/>
      <c r="KXW90" s="308"/>
      <c r="KXX90" s="308"/>
      <c r="KXY90" s="308"/>
      <c r="KXZ90" s="308"/>
      <c r="KYA90" s="308"/>
      <c r="KYB90" s="308"/>
      <c r="KYC90" s="308"/>
      <c r="KYD90" s="308"/>
      <c r="KYE90" s="315"/>
      <c r="KYF90" s="319"/>
      <c r="KYG90" s="317"/>
      <c r="KYH90" s="305"/>
      <c r="KYI90" s="306"/>
      <c r="KYJ90" s="314"/>
      <c r="KYK90" s="308"/>
      <c r="KYL90" s="308"/>
      <c r="KYM90" s="308"/>
      <c r="KYN90" s="308"/>
      <c r="KYO90" s="308"/>
      <c r="KYP90" s="308"/>
      <c r="KYQ90" s="308"/>
      <c r="KYR90" s="308"/>
      <c r="KYS90" s="308"/>
      <c r="KYT90" s="308"/>
      <c r="KYU90" s="308"/>
      <c r="KYV90" s="308"/>
      <c r="KYW90" s="309"/>
      <c r="KYX90" s="310"/>
      <c r="KYY90" s="308"/>
      <c r="KYZ90" s="308"/>
      <c r="KZA90" s="308"/>
      <c r="KZB90" s="308"/>
      <c r="KZC90" s="308"/>
      <c r="KZD90" s="308"/>
      <c r="KZE90" s="308"/>
      <c r="KZF90" s="308"/>
      <c r="KZG90" s="315"/>
      <c r="KZH90" s="319"/>
      <c r="KZI90" s="317"/>
      <c r="KZJ90" s="305"/>
      <c r="KZK90" s="306"/>
      <c r="KZL90" s="314"/>
      <c r="KZM90" s="308"/>
      <c r="KZN90" s="308"/>
      <c r="KZO90" s="308"/>
      <c r="KZP90" s="308"/>
      <c r="KZQ90" s="308"/>
      <c r="KZR90" s="308"/>
      <c r="KZS90" s="308"/>
      <c r="KZT90" s="308"/>
      <c r="KZU90" s="308"/>
      <c r="KZV90" s="308"/>
      <c r="KZW90" s="308"/>
      <c r="KZX90" s="308"/>
      <c r="KZY90" s="309"/>
      <c r="KZZ90" s="310"/>
      <c r="LAA90" s="308"/>
      <c r="LAB90" s="308"/>
      <c r="LAC90" s="308"/>
      <c r="LAD90" s="308"/>
      <c r="LAE90" s="308"/>
      <c r="LAF90" s="308"/>
      <c r="LAG90" s="308"/>
      <c r="LAH90" s="308"/>
      <c r="LAI90" s="315"/>
      <c r="LAJ90" s="319"/>
      <c r="LAK90" s="317"/>
      <c r="LAL90" s="305"/>
      <c r="LAM90" s="306"/>
      <c r="LAN90" s="314"/>
      <c r="LAO90" s="308"/>
      <c r="LAP90" s="308"/>
      <c r="LAQ90" s="308"/>
      <c r="LAR90" s="308"/>
      <c r="LAS90" s="308"/>
      <c r="LAT90" s="308"/>
      <c r="LAU90" s="308"/>
      <c r="LAV90" s="308"/>
      <c r="LAW90" s="308"/>
      <c r="LAX90" s="308"/>
      <c r="LAY90" s="308"/>
      <c r="LAZ90" s="308"/>
      <c r="LBA90" s="309"/>
      <c r="LBB90" s="310"/>
      <c r="LBC90" s="308"/>
      <c r="LBD90" s="308"/>
      <c r="LBE90" s="308"/>
      <c r="LBF90" s="308"/>
      <c r="LBG90" s="308"/>
      <c r="LBH90" s="308"/>
      <c r="LBI90" s="308"/>
      <c r="LBJ90" s="308"/>
      <c r="LBK90" s="315"/>
      <c r="LBL90" s="319"/>
      <c r="LBM90" s="317"/>
      <c r="LBN90" s="305"/>
      <c r="LBO90" s="306"/>
      <c r="LBP90" s="314"/>
      <c r="LBQ90" s="308"/>
      <c r="LBR90" s="308"/>
      <c r="LBS90" s="308"/>
      <c r="LBT90" s="308"/>
      <c r="LBU90" s="308"/>
      <c r="LBV90" s="308"/>
      <c r="LBW90" s="308"/>
      <c r="LBX90" s="308"/>
      <c r="LBY90" s="308"/>
      <c r="LBZ90" s="308"/>
      <c r="LCA90" s="308"/>
      <c r="LCB90" s="308"/>
      <c r="LCC90" s="309"/>
      <c r="LCD90" s="310"/>
      <c r="LCE90" s="308"/>
      <c r="LCF90" s="308"/>
      <c r="LCG90" s="308"/>
      <c r="LCH90" s="308"/>
      <c r="LCI90" s="308"/>
      <c r="LCJ90" s="308"/>
      <c r="LCK90" s="308"/>
      <c r="LCL90" s="308"/>
      <c r="LCM90" s="315"/>
      <c r="LCN90" s="319"/>
      <c r="LCO90" s="317"/>
      <c r="LCP90" s="305"/>
      <c r="LCQ90" s="306"/>
      <c r="LCR90" s="314"/>
      <c r="LCS90" s="308"/>
      <c r="LCT90" s="308"/>
      <c r="LCU90" s="308"/>
      <c r="LCV90" s="308"/>
      <c r="LCW90" s="308"/>
      <c r="LCX90" s="308"/>
      <c r="LCY90" s="308"/>
      <c r="LCZ90" s="308"/>
      <c r="LDA90" s="308"/>
      <c r="LDB90" s="308"/>
      <c r="LDC90" s="308"/>
      <c r="LDD90" s="308"/>
      <c r="LDE90" s="309"/>
      <c r="LDF90" s="310"/>
      <c r="LDG90" s="308"/>
      <c r="LDH90" s="308"/>
      <c r="LDI90" s="308"/>
      <c r="LDJ90" s="308"/>
      <c r="LDK90" s="308"/>
      <c r="LDL90" s="308"/>
      <c r="LDM90" s="308"/>
      <c r="LDN90" s="308"/>
      <c r="LDO90" s="315"/>
      <c r="LDP90" s="319"/>
      <c r="LDQ90" s="317"/>
      <c r="LDR90" s="305"/>
      <c r="LDS90" s="306"/>
      <c r="LDT90" s="314"/>
      <c r="LDU90" s="308"/>
      <c r="LDV90" s="308"/>
      <c r="LDW90" s="308"/>
      <c r="LDX90" s="308"/>
      <c r="LDY90" s="308"/>
      <c r="LDZ90" s="308"/>
      <c r="LEA90" s="308"/>
      <c r="LEB90" s="308"/>
      <c r="LEC90" s="308"/>
      <c r="LED90" s="308"/>
      <c r="LEE90" s="308"/>
      <c r="LEF90" s="308"/>
      <c r="LEG90" s="309"/>
      <c r="LEH90" s="310"/>
      <c r="LEI90" s="308"/>
      <c r="LEJ90" s="308"/>
      <c r="LEK90" s="308"/>
      <c r="LEL90" s="308"/>
      <c r="LEM90" s="308"/>
      <c r="LEN90" s="308"/>
      <c r="LEO90" s="308"/>
      <c r="LEP90" s="308"/>
      <c r="LEQ90" s="315"/>
      <c r="LER90" s="319"/>
      <c r="LES90" s="317"/>
      <c r="LET90" s="305"/>
      <c r="LEU90" s="306"/>
      <c r="LEV90" s="314"/>
      <c r="LEW90" s="308"/>
      <c r="LEX90" s="308"/>
      <c r="LEY90" s="308"/>
      <c r="LEZ90" s="308"/>
      <c r="LFA90" s="308"/>
      <c r="LFB90" s="308"/>
      <c r="LFC90" s="308"/>
      <c r="LFD90" s="308"/>
      <c r="LFE90" s="308"/>
      <c r="LFF90" s="308"/>
      <c r="LFG90" s="308"/>
      <c r="LFH90" s="308"/>
      <c r="LFI90" s="309"/>
      <c r="LFJ90" s="310"/>
      <c r="LFK90" s="308"/>
      <c r="LFL90" s="308"/>
      <c r="LFM90" s="308"/>
      <c r="LFN90" s="308"/>
      <c r="LFO90" s="308"/>
      <c r="LFP90" s="308"/>
      <c r="LFQ90" s="308"/>
      <c r="LFR90" s="308"/>
      <c r="LFS90" s="315"/>
      <c r="LFT90" s="319"/>
      <c r="LFU90" s="317"/>
      <c r="LFV90" s="305"/>
      <c r="LFW90" s="306"/>
      <c r="LFX90" s="314"/>
      <c r="LFY90" s="308"/>
      <c r="LFZ90" s="308"/>
      <c r="LGA90" s="308"/>
      <c r="LGB90" s="308"/>
      <c r="LGC90" s="308"/>
      <c r="LGD90" s="308"/>
      <c r="LGE90" s="308"/>
      <c r="LGF90" s="308"/>
      <c r="LGG90" s="308"/>
      <c r="LGH90" s="308"/>
      <c r="LGI90" s="308"/>
      <c r="LGJ90" s="308"/>
      <c r="LGK90" s="309"/>
      <c r="LGL90" s="310"/>
      <c r="LGM90" s="308"/>
      <c r="LGN90" s="308"/>
      <c r="LGO90" s="308"/>
      <c r="LGP90" s="308"/>
      <c r="LGQ90" s="308"/>
      <c r="LGR90" s="308"/>
      <c r="LGS90" s="308"/>
      <c r="LGT90" s="308"/>
      <c r="LGU90" s="315"/>
      <c r="LGV90" s="319"/>
      <c r="LGW90" s="317"/>
      <c r="LGX90" s="305"/>
      <c r="LGY90" s="306"/>
      <c r="LGZ90" s="314"/>
      <c r="LHA90" s="308"/>
      <c r="LHB90" s="308"/>
      <c r="LHC90" s="308"/>
      <c r="LHD90" s="308"/>
      <c r="LHE90" s="308"/>
      <c r="LHF90" s="308"/>
      <c r="LHG90" s="308"/>
      <c r="LHH90" s="308"/>
      <c r="LHI90" s="308"/>
      <c r="LHJ90" s="308"/>
      <c r="LHK90" s="308"/>
      <c r="LHL90" s="308"/>
      <c r="LHM90" s="309"/>
      <c r="LHN90" s="310"/>
      <c r="LHO90" s="308"/>
      <c r="LHP90" s="308"/>
      <c r="LHQ90" s="308"/>
      <c r="LHR90" s="308"/>
      <c r="LHS90" s="308"/>
      <c r="LHT90" s="308"/>
      <c r="LHU90" s="308"/>
      <c r="LHV90" s="308"/>
      <c r="LHW90" s="315"/>
      <c r="LHX90" s="319"/>
      <c r="LHY90" s="317"/>
      <c r="LHZ90" s="305"/>
      <c r="LIA90" s="306"/>
      <c r="LIB90" s="314"/>
      <c r="LIC90" s="308"/>
      <c r="LID90" s="308"/>
      <c r="LIE90" s="308"/>
      <c r="LIF90" s="308"/>
      <c r="LIG90" s="308"/>
      <c r="LIH90" s="308"/>
      <c r="LII90" s="308"/>
      <c r="LIJ90" s="308"/>
      <c r="LIK90" s="308"/>
      <c r="LIL90" s="308"/>
      <c r="LIM90" s="308"/>
      <c r="LIN90" s="308"/>
      <c r="LIO90" s="309"/>
      <c r="LIP90" s="310"/>
      <c r="LIQ90" s="308"/>
      <c r="LIR90" s="308"/>
      <c r="LIS90" s="308"/>
      <c r="LIT90" s="308"/>
      <c r="LIU90" s="308"/>
      <c r="LIV90" s="308"/>
      <c r="LIW90" s="308"/>
      <c r="LIX90" s="308"/>
      <c r="LIY90" s="315"/>
      <c r="LIZ90" s="319"/>
      <c r="LJA90" s="317"/>
      <c r="LJB90" s="305"/>
      <c r="LJC90" s="306"/>
      <c r="LJD90" s="314"/>
      <c r="LJE90" s="308"/>
      <c r="LJF90" s="308"/>
      <c r="LJG90" s="308"/>
      <c r="LJH90" s="308"/>
      <c r="LJI90" s="308"/>
      <c r="LJJ90" s="308"/>
      <c r="LJK90" s="308"/>
      <c r="LJL90" s="308"/>
      <c r="LJM90" s="308"/>
      <c r="LJN90" s="308"/>
      <c r="LJO90" s="308"/>
      <c r="LJP90" s="308"/>
      <c r="LJQ90" s="309"/>
      <c r="LJR90" s="310"/>
      <c r="LJS90" s="308"/>
      <c r="LJT90" s="308"/>
      <c r="LJU90" s="308"/>
      <c r="LJV90" s="308"/>
      <c r="LJW90" s="308"/>
      <c r="LJX90" s="308"/>
      <c r="LJY90" s="308"/>
      <c r="LJZ90" s="308"/>
      <c r="LKA90" s="315"/>
      <c r="LKB90" s="319"/>
      <c r="LKC90" s="317"/>
      <c r="LKD90" s="305"/>
      <c r="LKE90" s="306"/>
      <c r="LKF90" s="314"/>
      <c r="LKG90" s="308"/>
      <c r="LKH90" s="308"/>
      <c r="LKI90" s="308"/>
      <c r="LKJ90" s="308"/>
      <c r="LKK90" s="308"/>
      <c r="LKL90" s="308"/>
      <c r="LKM90" s="308"/>
      <c r="LKN90" s="308"/>
      <c r="LKO90" s="308"/>
      <c r="LKP90" s="308"/>
      <c r="LKQ90" s="308"/>
      <c r="LKR90" s="308"/>
      <c r="LKS90" s="309"/>
      <c r="LKT90" s="310"/>
      <c r="LKU90" s="308"/>
      <c r="LKV90" s="308"/>
      <c r="LKW90" s="308"/>
      <c r="LKX90" s="308"/>
      <c r="LKY90" s="308"/>
      <c r="LKZ90" s="308"/>
      <c r="LLA90" s="308"/>
      <c r="LLB90" s="308"/>
      <c r="LLC90" s="315"/>
      <c r="LLD90" s="319"/>
      <c r="LLE90" s="317"/>
      <c r="LLF90" s="305"/>
      <c r="LLG90" s="306"/>
      <c r="LLH90" s="314"/>
      <c r="LLI90" s="308"/>
      <c r="LLJ90" s="308"/>
      <c r="LLK90" s="308"/>
      <c r="LLL90" s="308"/>
      <c r="LLM90" s="308"/>
      <c r="LLN90" s="308"/>
      <c r="LLO90" s="308"/>
      <c r="LLP90" s="308"/>
      <c r="LLQ90" s="308"/>
      <c r="LLR90" s="308"/>
      <c r="LLS90" s="308"/>
      <c r="LLT90" s="308"/>
      <c r="LLU90" s="309"/>
      <c r="LLV90" s="310"/>
      <c r="LLW90" s="308"/>
      <c r="LLX90" s="308"/>
      <c r="LLY90" s="308"/>
      <c r="LLZ90" s="308"/>
      <c r="LMA90" s="308"/>
      <c r="LMB90" s="308"/>
      <c r="LMC90" s="308"/>
      <c r="LMD90" s="308"/>
      <c r="LME90" s="315"/>
      <c r="LMF90" s="319"/>
      <c r="LMG90" s="317"/>
      <c r="LMH90" s="305"/>
      <c r="LMI90" s="306"/>
      <c r="LMJ90" s="314"/>
      <c r="LMK90" s="308"/>
      <c r="LML90" s="308"/>
      <c r="LMM90" s="308"/>
      <c r="LMN90" s="308"/>
      <c r="LMO90" s="308"/>
      <c r="LMP90" s="308"/>
      <c r="LMQ90" s="308"/>
      <c r="LMR90" s="308"/>
      <c r="LMS90" s="308"/>
      <c r="LMT90" s="308"/>
      <c r="LMU90" s="308"/>
      <c r="LMV90" s="308"/>
      <c r="LMW90" s="309"/>
      <c r="LMX90" s="310"/>
      <c r="LMY90" s="308"/>
      <c r="LMZ90" s="308"/>
      <c r="LNA90" s="308"/>
      <c r="LNB90" s="308"/>
      <c r="LNC90" s="308"/>
      <c r="LND90" s="308"/>
      <c r="LNE90" s="308"/>
      <c r="LNF90" s="308"/>
      <c r="LNG90" s="315"/>
      <c r="LNH90" s="319"/>
      <c r="LNI90" s="317"/>
      <c r="LNJ90" s="305"/>
      <c r="LNK90" s="306"/>
      <c r="LNL90" s="314"/>
      <c r="LNM90" s="308"/>
      <c r="LNN90" s="308"/>
      <c r="LNO90" s="308"/>
      <c r="LNP90" s="308"/>
      <c r="LNQ90" s="308"/>
      <c r="LNR90" s="308"/>
      <c r="LNS90" s="308"/>
      <c r="LNT90" s="308"/>
      <c r="LNU90" s="308"/>
      <c r="LNV90" s="308"/>
      <c r="LNW90" s="308"/>
      <c r="LNX90" s="308"/>
      <c r="LNY90" s="309"/>
      <c r="LNZ90" s="310"/>
      <c r="LOA90" s="308"/>
      <c r="LOB90" s="308"/>
      <c r="LOC90" s="308"/>
      <c r="LOD90" s="308"/>
      <c r="LOE90" s="308"/>
      <c r="LOF90" s="308"/>
      <c r="LOG90" s="308"/>
      <c r="LOH90" s="308"/>
      <c r="LOI90" s="315"/>
      <c r="LOJ90" s="319"/>
      <c r="LOK90" s="317"/>
      <c r="LOL90" s="305"/>
      <c r="LOM90" s="306"/>
      <c r="LON90" s="314"/>
      <c r="LOO90" s="308"/>
      <c r="LOP90" s="308"/>
      <c r="LOQ90" s="308"/>
      <c r="LOR90" s="308"/>
      <c r="LOS90" s="308"/>
      <c r="LOT90" s="308"/>
      <c r="LOU90" s="308"/>
      <c r="LOV90" s="308"/>
      <c r="LOW90" s="308"/>
      <c r="LOX90" s="308"/>
      <c r="LOY90" s="308"/>
      <c r="LOZ90" s="308"/>
      <c r="LPA90" s="309"/>
      <c r="LPB90" s="310"/>
      <c r="LPC90" s="308"/>
      <c r="LPD90" s="308"/>
      <c r="LPE90" s="308"/>
      <c r="LPF90" s="308"/>
      <c r="LPG90" s="308"/>
      <c r="LPH90" s="308"/>
      <c r="LPI90" s="308"/>
      <c r="LPJ90" s="308"/>
      <c r="LPK90" s="315"/>
      <c r="LPL90" s="319"/>
      <c r="LPM90" s="317"/>
      <c r="LPN90" s="305"/>
      <c r="LPO90" s="306"/>
      <c r="LPP90" s="314"/>
      <c r="LPQ90" s="308"/>
      <c r="LPR90" s="308"/>
      <c r="LPS90" s="308"/>
      <c r="LPT90" s="308"/>
      <c r="LPU90" s="308"/>
      <c r="LPV90" s="308"/>
      <c r="LPW90" s="308"/>
      <c r="LPX90" s="308"/>
      <c r="LPY90" s="308"/>
      <c r="LPZ90" s="308"/>
      <c r="LQA90" s="308"/>
      <c r="LQB90" s="308"/>
      <c r="LQC90" s="309"/>
      <c r="LQD90" s="310"/>
      <c r="LQE90" s="308"/>
      <c r="LQF90" s="308"/>
      <c r="LQG90" s="308"/>
      <c r="LQH90" s="308"/>
      <c r="LQI90" s="308"/>
      <c r="LQJ90" s="308"/>
      <c r="LQK90" s="308"/>
      <c r="LQL90" s="308"/>
      <c r="LQM90" s="315"/>
      <c r="LQN90" s="319"/>
      <c r="LQO90" s="317"/>
      <c r="LQP90" s="305"/>
      <c r="LQQ90" s="306"/>
      <c r="LQR90" s="314"/>
      <c r="LQS90" s="308"/>
      <c r="LQT90" s="308"/>
      <c r="LQU90" s="308"/>
      <c r="LQV90" s="308"/>
      <c r="LQW90" s="308"/>
      <c r="LQX90" s="308"/>
      <c r="LQY90" s="308"/>
      <c r="LQZ90" s="308"/>
      <c r="LRA90" s="308"/>
      <c r="LRB90" s="308"/>
      <c r="LRC90" s="308"/>
      <c r="LRD90" s="308"/>
      <c r="LRE90" s="309"/>
      <c r="LRF90" s="310"/>
      <c r="LRG90" s="308"/>
      <c r="LRH90" s="308"/>
      <c r="LRI90" s="308"/>
      <c r="LRJ90" s="308"/>
      <c r="LRK90" s="308"/>
      <c r="LRL90" s="308"/>
      <c r="LRM90" s="308"/>
      <c r="LRN90" s="308"/>
      <c r="LRO90" s="315"/>
      <c r="LRP90" s="319"/>
      <c r="LRQ90" s="317"/>
      <c r="LRR90" s="305"/>
      <c r="LRS90" s="306"/>
      <c r="LRT90" s="314"/>
      <c r="LRU90" s="308"/>
      <c r="LRV90" s="308"/>
      <c r="LRW90" s="308"/>
      <c r="LRX90" s="308"/>
      <c r="LRY90" s="308"/>
      <c r="LRZ90" s="308"/>
      <c r="LSA90" s="308"/>
      <c r="LSB90" s="308"/>
      <c r="LSC90" s="308"/>
      <c r="LSD90" s="308"/>
      <c r="LSE90" s="308"/>
      <c r="LSF90" s="308"/>
      <c r="LSG90" s="309"/>
      <c r="LSH90" s="310"/>
      <c r="LSI90" s="308"/>
      <c r="LSJ90" s="308"/>
      <c r="LSK90" s="308"/>
      <c r="LSL90" s="308"/>
      <c r="LSM90" s="308"/>
      <c r="LSN90" s="308"/>
      <c r="LSO90" s="308"/>
      <c r="LSP90" s="308"/>
      <c r="LSQ90" s="315"/>
      <c r="LSR90" s="319"/>
      <c r="LSS90" s="317"/>
      <c r="LST90" s="305"/>
      <c r="LSU90" s="306"/>
      <c r="LSV90" s="314"/>
      <c r="LSW90" s="308"/>
      <c r="LSX90" s="308"/>
      <c r="LSY90" s="308"/>
      <c r="LSZ90" s="308"/>
      <c r="LTA90" s="308"/>
      <c r="LTB90" s="308"/>
      <c r="LTC90" s="308"/>
      <c r="LTD90" s="308"/>
      <c r="LTE90" s="308"/>
      <c r="LTF90" s="308"/>
      <c r="LTG90" s="308"/>
      <c r="LTH90" s="308"/>
      <c r="LTI90" s="309"/>
      <c r="LTJ90" s="310"/>
      <c r="LTK90" s="308"/>
      <c r="LTL90" s="308"/>
      <c r="LTM90" s="308"/>
      <c r="LTN90" s="308"/>
      <c r="LTO90" s="308"/>
      <c r="LTP90" s="308"/>
      <c r="LTQ90" s="308"/>
      <c r="LTR90" s="308"/>
      <c r="LTS90" s="315"/>
      <c r="LTT90" s="319"/>
      <c r="LTU90" s="317"/>
      <c r="LTV90" s="305"/>
      <c r="LTW90" s="306"/>
      <c r="LTX90" s="314"/>
      <c r="LTY90" s="308"/>
      <c r="LTZ90" s="308"/>
      <c r="LUA90" s="308"/>
      <c r="LUB90" s="308"/>
      <c r="LUC90" s="308"/>
      <c r="LUD90" s="308"/>
      <c r="LUE90" s="308"/>
      <c r="LUF90" s="308"/>
      <c r="LUG90" s="308"/>
      <c r="LUH90" s="308"/>
      <c r="LUI90" s="308"/>
      <c r="LUJ90" s="308"/>
      <c r="LUK90" s="309"/>
      <c r="LUL90" s="310"/>
      <c r="LUM90" s="308"/>
      <c r="LUN90" s="308"/>
      <c r="LUO90" s="308"/>
      <c r="LUP90" s="308"/>
      <c r="LUQ90" s="308"/>
      <c r="LUR90" s="308"/>
      <c r="LUS90" s="308"/>
      <c r="LUT90" s="308"/>
      <c r="LUU90" s="315"/>
      <c r="LUV90" s="319"/>
      <c r="LUW90" s="317"/>
      <c r="LUX90" s="305"/>
      <c r="LUY90" s="306"/>
      <c r="LUZ90" s="314"/>
      <c r="LVA90" s="308"/>
      <c r="LVB90" s="308"/>
      <c r="LVC90" s="308"/>
      <c r="LVD90" s="308"/>
      <c r="LVE90" s="308"/>
      <c r="LVF90" s="308"/>
      <c r="LVG90" s="308"/>
      <c r="LVH90" s="308"/>
      <c r="LVI90" s="308"/>
      <c r="LVJ90" s="308"/>
      <c r="LVK90" s="308"/>
      <c r="LVL90" s="308"/>
      <c r="LVM90" s="309"/>
      <c r="LVN90" s="310"/>
      <c r="LVO90" s="308"/>
      <c r="LVP90" s="308"/>
      <c r="LVQ90" s="308"/>
      <c r="LVR90" s="308"/>
      <c r="LVS90" s="308"/>
      <c r="LVT90" s="308"/>
      <c r="LVU90" s="308"/>
      <c r="LVV90" s="308"/>
      <c r="LVW90" s="315"/>
      <c r="LVX90" s="319"/>
      <c r="LVY90" s="317"/>
      <c r="LVZ90" s="305"/>
      <c r="LWA90" s="306"/>
      <c r="LWB90" s="314"/>
      <c r="LWC90" s="308"/>
      <c r="LWD90" s="308"/>
      <c r="LWE90" s="308"/>
      <c r="LWF90" s="308"/>
      <c r="LWG90" s="308"/>
      <c r="LWH90" s="308"/>
      <c r="LWI90" s="308"/>
      <c r="LWJ90" s="308"/>
      <c r="LWK90" s="308"/>
      <c r="LWL90" s="308"/>
      <c r="LWM90" s="308"/>
      <c r="LWN90" s="308"/>
      <c r="LWO90" s="309"/>
      <c r="LWP90" s="310"/>
      <c r="LWQ90" s="308"/>
      <c r="LWR90" s="308"/>
      <c r="LWS90" s="308"/>
      <c r="LWT90" s="308"/>
      <c r="LWU90" s="308"/>
      <c r="LWV90" s="308"/>
      <c r="LWW90" s="308"/>
      <c r="LWX90" s="308"/>
      <c r="LWY90" s="315"/>
      <c r="LWZ90" s="319"/>
      <c r="LXA90" s="317"/>
      <c r="LXB90" s="305"/>
      <c r="LXC90" s="306"/>
      <c r="LXD90" s="314"/>
      <c r="LXE90" s="308"/>
      <c r="LXF90" s="308"/>
      <c r="LXG90" s="308"/>
      <c r="LXH90" s="308"/>
      <c r="LXI90" s="308"/>
      <c r="LXJ90" s="308"/>
      <c r="LXK90" s="308"/>
      <c r="LXL90" s="308"/>
      <c r="LXM90" s="308"/>
      <c r="LXN90" s="308"/>
      <c r="LXO90" s="308"/>
      <c r="LXP90" s="308"/>
      <c r="LXQ90" s="309"/>
      <c r="LXR90" s="310"/>
      <c r="LXS90" s="308"/>
      <c r="LXT90" s="308"/>
      <c r="LXU90" s="308"/>
      <c r="LXV90" s="308"/>
      <c r="LXW90" s="308"/>
      <c r="LXX90" s="308"/>
      <c r="LXY90" s="308"/>
      <c r="LXZ90" s="308"/>
      <c r="LYA90" s="315"/>
      <c r="LYB90" s="319"/>
      <c r="LYC90" s="317"/>
      <c r="LYD90" s="305"/>
      <c r="LYE90" s="306"/>
      <c r="LYF90" s="314"/>
      <c r="LYG90" s="308"/>
      <c r="LYH90" s="308"/>
      <c r="LYI90" s="308"/>
      <c r="LYJ90" s="308"/>
      <c r="LYK90" s="308"/>
      <c r="LYL90" s="308"/>
      <c r="LYM90" s="308"/>
      <c r="LYN90" s="308"/>
      <c r="LYO90" s="308"/>
      <c r="LYP90" s="308"/>
      <c r="LYQ90" s="308"/>
      <c r="LYR90" s="308"/>
      <c r="LYS90" s="309"/>
      <c r="LYT90" s="310"/>
      <c r="LYU90" s="308"/>
      <c r="LYV90" s="308"/>
      <c r="LYW90" s="308"/>
      <c r="LYX90" s="308"/>
      <c r="LYY90" s="308"/>
      <c r="LYZ90" s="308"/>
      <c r="LZA90" s="308"/>
      <c r="LZB90" s="308"/>
      <c r="LZC90" s="315"/>
      <c r="LZD90" s="319"/>
      <c r="LZE90" s="317"/>
      <c r="LZF90" s="305"/>
      <c r="LZG90" s="306"/>
      <c r="LZH90" s="314"/>
      <c r="LZI90" s="308"/>
      <c r="LZJ90" s="308"/>
      <c r="LZK90" s="308"/>
      <c r="LZL90" s="308"/>
      <c r="LZM90" s="308"/>
      <c r="LZN90" s="308"/>
      <c r="LZO90" s="308"/>
      <c r="LZP90" s="308"/>
      <c r="LZQ90" s="308"/>
      <c r="LZR90" s="308"/>
      <c r="LZS90" s="308"/>
      <c r="LZT90" s="308"/>
      <c r="LZU90" s="309"/>
      <c r="LZV90" s="310"/>
      <c r="LZW90" s="308"/>
      <c r="LZX90" s="308"/>
      <c r="LZY90" s="308"/>
      <c r="LZZ90" s="308"/>
      <c r="MAA90" s="308"/>
      <c r="MAB90" s="308"/>
      <c r="MAC90" s="308"/>
      <c r="MAD90" s="308"/>
      <c r="MAE90" s="315"/>
      <c r="MAF90" s="319"/>
      <c r="MAG90" s="317"/>
      <c r="MAH90" s="305"/>
      <c r="MAI90" s="306"/>
      <c r="MAJ90" s="314"/>
      <c r="MAK90" s="308"/>
      <c r="MAL90" s="308"/>
      <c r="MAM90" s="308"/>
      <c r="MAN90" s="308"/>
      <c r="MAO90" s="308"/>
      <c r="MAP90" s="308"/>
      <c r="MAQ90" s="308"/>
      <c r="MAR90" s="308"/>
      <c r="MAS90" s="308"/>
      <c r="MAT90" s="308"/>
      <c r="MAU90" s="308"/>
      <c r="MAV90" s="308"/>
      <c r="MAW90" s="309"/>
      <c r="MAX90" s="310"/>
      <c r="MAY90" s="308"/>
      <c r="MAZ90" s="308"/>
      <c r="MBA90" s="308"/>
      <c r="MBB90" s="308"/>
      <c r="MBC90" s="308"/>
      <c r="MBD90" s="308"/>
      <c r="MBE90" s="308"/>
      <c r="MBF90" s="308"/>
      <c r="MBG90" s="315"/>
      <c r="MBH90" s="319"/>
      <c r="MBI90" s="317"/>
      <c r="MBJ90" s="305"/>
      <c r="MBK90" s="306"/>
      <c r="MBL90" s="314"/>
      <c r="MBM90" s="308"/>
      <c r="MBN90" s="308"/>
      <c r="MBO90" s="308"/>
      <c r="MBP90" s="308"/>
      <c r="MBQ90" s="308"/>
      <c r="MBR90" s="308"/>
      <c r="MBS90" s="308"/>
      <c r="MBT90" s="308"/>
      <c r="MBU90" s="308"/>
      <c r="MBV90" s="308"/>
      <c r="MBW90" s="308"/>
      <c r="MBX90" s="308"/>
      <c r="MBY90" s="309"/>
      <c r="MBZ90" s="310"/>
      <c r="MCA90" s="308"/>
      <c r="MCB90" s="308"/>
      <c r="MCC90" s="308"/>
      <c r="MCD90" s="308"/>
      <c r="MCE90" s="308"/>
      <c r="MCF90" s="308"/>
      <c r="MCG90" s="308"/>
      <c r="MCH90" s="308"/>
      <c r="MCI90" s="315"/>
      <c r="MCJ90" s="319"/>
      <c r="MCK90" s="317"/>
      <c r="MCL90" s="305"/>
      <c r="MCM90" s="306"/>
      <c r="MCN90" s="314"/>
      <c r="MCO90" s="308"/>
      <c r="MCP90" s="308"/>
      <c r="MCQ90" s="308"/>
      <c r="MCR90" s="308"/>
      <c r="MCS90" s="308"/>
      <c r="MCT90" s="308"/>
      <c r="MCU90" s="308"/>
      <c r="MCV90" s="308"/>
      <c r="MCW90" s="308"/>
      <c r="MCX90" s="308"/>
      <c r="MCY90" s="308"/>
      <c r="MCZ90" s="308"/>
      <c r="MDA90" s="309"/>
      <c r="MDB90" s="310"/>
      <c r="MDC90" s="308"/>
      <c r="MDD90" s="308"/>
      <c r="MDE90" s="308"/>
      <c r="MDF90" s="308"/>
      <c r="MDG90" s="308"/>
      <c r="MDH90" s="308"/>
      <c r="MDI90" s="308"/>
      <c r="MDJ90" s="308"/>
      <c r="MDK90" s="315"/>
      <c r="MDL90" s="319"/>
      <c r="MDM90" s="317"/>
      <c r="MDN90" s="305"/>
      <c r="MDO90" s="306"/>
      <c r="MDP90" s="314"/>
      <c r="MDQ90" s="308"/>
      <c r="MDR90" s="308"/>
      <c r="MDS90" s="308"/>
      <c r="MDT90" s="308"/>
      <c r="MDU90" s="308"/>
      <c r="MDV90" s="308"/>
      <c r="MDW90" s="308"/>
      <c r="MDX90" s="308"/>
      <c r="MDY90" s="308"/>
      <c r="MDZ90" s="308"/>
      <c r="MEA90" s="308"/>
      <c r="MEB90" s="308"/>
      <c r="MEC90" s="309"/>
      <c r="MED90" s="310"/>
      <c r="MEE90" s="308"/>
      <c r="MEF90" s="308"/>
      <c r="MEG90" s="308"/>
      <c r="MEH90" s="308"/>
      <c r="MEI90" s="308"/>
      <c r="MEJ90" s="308"/>
      <c r="MEK90" s="308"/>
      <c r="MEL90" s="308"/>
      <c r="MEM90" s="315"/>
      <c r="MEN90" s="319"/>
      <c r="MEO90" s="317"/>
      <c r="MEP90" s="305"/>
      <c r="MEQ90" s="306"/>
      <c r="MER90" s="314"/>
      <c r="MES90" s="308"/>
      <c r="MET90" s="308"/>
      <c r="MEU90" s="308"/>
      <c r="MEV90" s="308"/>
      <c r="MEW90" s="308"/>
      <c r="MEX90" s="308"/>
      <c r="MEY90" s="308"/>
      <c r="MEZ90" s="308"/>
      <c r="MFA90" s="308"/>
      <c r="MFB90" s="308"/>
      <c r="MFC90" s="308"/>
      <c r="MFD90" s="308"/>
      <c r="MFE90" s="309"/>
      <c r="MFF90" s="310"/>
      <c r="MFG90" s="308"/>
      <c r="MFH90" s="308"/>
      <c r="MFI90" s="308"/>
      <c r="MFJ90" s="308"/>
      <c r="MFK90" s="308"/>
      <c r="MFL90" s="308"/>
      <c r="MFM90" s="308"/>
      <c r="MFN90" s="308"/>
      <c r="MFO90" s="315"/>
      <c r="MFP90" s="319"/>
      <c r="MFQ90" s="317"/>
      <c r="MFR90" s="305"/>
      <c r="MFS90" s="306"/>
      <c r="MFT90" s="314"/>
      <c r="MFU90" s="308"/>
      <c r="MFV90" s="308"/>
      <c r="MFW90" s="308"/>
      <c r="MFX90" s="308"/>
      <c r="MFY90" s="308"/>
      <c r="MFZ90" s="308"/>
      <c r="MGA90" s="308"/>
      <c r="MGB90" s="308"/>
      <c r="MGC90" s="308"/>
      <c r="MGD90" s="308"/>
      <c r="MGE90" s="308"/>
      <c r="MGF90" s="308"/>
      <c r="MGG90" s="309"/>
      <c r="MGH90" s="310"/>
      <c r="MGI90" s="308"/>
      <c r="MGJ90" s="308"/>
      <c r="MGK90" s="308"/>
      <c r="MGL90" s="308"/>
      <c r="MGM90" s="308"/>
      <c r="MGN90" s="308"/>
      <c r="MGO90" s="308"/>
      <c r="MGP90" s="308"/>
      <c r="MGQ90" s="315"/>
      <c r="MGR90" s="319"/>
      <c r="MGS90" s="317"/>
      <c r="MGT90" s="305"/>
      <c r="MGU90" s="306"/>
      <c r="MGV90" s="314"/>
      <c r="MGW90" s="308"/>
      <c r="MGX90" s="308"/>
      <c r="MGY90" s="308"/>
      <c r="MGZ90" s="308"/>
      <c r="MHA90" s="308"/>
      <c r="MHB90" s="308"/>
      <c r="MHC90" s="308"/>
      <c r="MHD90" s="308"/>
      <c r="MHE90" s="308"/>
      <c r="MHF90" s="308"/>
      <c r="MHG90" s="308"/>
      <c r="MHH90" s="308"/>
      <c r="MHI90" s="309"/>
      <c r="MHJ90" s="310"/>
      <c r="MHK90" s="308"/>
      <c r="MHL90" s="308"/>
      <c r="MHM90" s="308"/>
      <c r="MHN90" s="308"/>
      <c r="MHO90" s="308"/>
      <c r="MHP90" s="308"/>
      <c r="MHQ90" s="308"/>
      <c r="MHR90" s="308"/>
      <c r="MHS90" s="315"/>
      <c r="MHT90" s="319"/>
      <c r="MHU90" s="317"/>
      <c r="MHV90" s="305"/>
      <c r="MHW90" s="306"/>
      <c r="MHX90" s="314"/>
      <c r="MHY90" s="308"/>
      <c r="MHZ90" s="308"/>
      <c r="MIA90" s="308"/>
      <c r="MIB90" s="308"/>
      <c r="MIC90" s="308"/>
      <c r="MID90" s="308"/>
      <c r="MIE90" s="308"/>
      <c r="MIF90" s="308"/>
      <c r="MIG90" s="308"/>
      <c r="MIH90" s="308"/>
      <c r="MII90" s="308"/>
      <c r="MIJ90" s="308"/>
      <c r="MIK90" s="309"/>
      <c r="MIL90" s="310"/>
      <c r="MIM90" s="308"/>
      <c r="MIN90" s="308"/>
      <c r="MIO90" s="308"/>
      <c r="MIP90" s="308"/>
      <c r="MIQ90" s="308"/>
      <c r="MIR90" s="308"/>
      <c r="MIS90" s="308"/>
      <c r="MIT90" s="308"/>
      <c r="MIU90" s="315"/>
      <c r="MIV90" s="319"/>
      <c r="MIW90" s="317"/>
      <c r="MIX90" s="305"/>
      <c r="MIY90" s="306"/>
      <c r="MIZ90" s="314"/>
      <c r="MJA90" s="308"/>
      <c r="MJB90" s="308"/>
      <c r="MJC90" s="308"/>
      <c r="MJD90" s="308"/>
      <c r="MJE90" s="308"/>
      <c r="MJF90" s="308"/>
      <c r="MJG90" s="308"/>
      <c r="MJH90" s="308"/>
      <c r="MJI90" s="308"/>
      <c r="MJJ90" s="308"/>
      <c r="MJK90" s="308"/>
      <c r="MJL90" s="308"/>
      <c r="MJM90" s="309"/>
      <c r="MJN90" s="310"/>
      <c r="MJO90" s="308"/>
      <c r="MJP90" s="308"/>
      <c r="MJQ90" s="308"/>
      <c r="MJR90" s="308"/>
      <c r="MJS90" s="308"/>
      <c r="MJT90" s="308"/>
      <c r="MJU90" s="308"/>
      <c r="MJV90" s="308"/>
      <c r="MJW90" s="315"/>
      <c r="MJX90" s="319"/>
      <c r="MJY90" s="317"/>
      <c r="MJZ90" s="305"/>
      <c r="MKA90" s="306"/>
      <c r="MKB90" s="314"/>
      <c r="MKC90" s="308"/>
      <c r="MKD90" s="308"/>
      <c r="MKE90" s="308"/>
      <c r="MKF90" s="308"/>
      <c r="MKG90" s="308"/>
      <c r="MKH90" s="308"/>
      <c r="MKI90" s="308"/>
      <c r="MKJ90" s="308"/>
      <c r="MKK90" s="308"/>
      <c r="MKL90" s="308"/>
      <c r="MKM90" s="308"/>
      <c r="MKN90" s="308"/>
      <c r="MKO90" s="309"/>
      <c r="MKP90" s="310"/>
      <c r="MKQ90" s="308"/>
      <c r="MKR90" s="308"/>
      <c r="MKS90" s="308"/>
      <c r="MKT90" s="308"/>
      <c r="MKU90" s="308"/>
      <c r="MKV90" s="308"/>
      <c r="MKW90" s="308"/>
      <c r="MKX90" s="308"/>
      <c r="MKY90" s="315"/>
      <c r="MKZ90" s="319"/>
      <c r="MLA90" s="317"/>
      <c r="MLB90" s="305"/>
      <c r="MLC90" s="306"/>
      <c r="MLD90" s="314"/>
      <c r="MLE90" s="308"/>
      <c r="MLF90" s="308"/>
      <c r="MLG90" s="308"/>
      <c r="MLH90" s="308"/>
      <c r="MLI90" s="308"/>
      <c r="MLJ90" s="308"/>
      <c r="MLK90" s="308"/>
      <c r="MLL90" s="308"/>
      <c r="MLM90" s="308"/>
      <c r="MLN90" s="308"/>
      <c r="MLO90" s="308"/>
      <c r="MLP90" s="308"/>
      <c r="MLQ90" s="309"/>
      <c r="MLR90" s="310"/>
      <c r="MLS90" s="308"/>
      <c r="MLT90" s="308"/>
      <c r="MLU90" s="308"/>
      <c r="MLV90" s="308"/>
      <c r="MLW90" s="308"/>
      <c r="MLX90" s="308"/>
      <c r="MLY90" s="308"/>
      <c r="MLZ90" s="308"/>
      <c r="MMA90" s="315"/>
      <c r="MMB90" s="319"/>
      <c r="MMC90" s="317"/>
      <c r="MMD90" s="305"/>
      <c r="MME90" s="306"/>
      <c r="MMF90" s="314"/>
      <c r="MMG90" s="308"/>
      <c r="MMH90" s="308"/>
      <c r="MMI90" s="308"/>
      <c r="MMJ90" s="308"/>
      <c r="MMK90" s="308"/>
      <c r="MML90" s="308"/>
      <c r="MMM90" s="308"/>
      <c r="MMN90" s="308"/>
      <c r="MMO90" s="308"/>
      <c r="MMP90" s="308"/>
      <c r="MMQ90" s="308"/>
      <c r="MMR90" s="308"/>
      <c r="MMS90" s="309"/>
      <c r="MMT90" s="310"/>
      <c r="MMU90" s="308"/>
      <c r="MMV90" s="308"/>
      <c r="MMW90" s="308"/>
      <c r="MMX90" s="308"/>
      <c r="MMY90" s="308"/>
      <c r="MMZ90" s="308"/>
      <c r="MNA90" s="308"/>
      <c r="MNB90" s="308"/>
      <c r="MNC90" s="315"/>
      <c r="MND90" s="319"/>
      <c r="MNE90" s="317"/>
      <c r="MNF90" s="305"/>
      <c r="MNG90" s="306"/>
      <c r="MNH90" s="314"/>
      <c r="MNI90" s="308"/>
      <c r="MNJ90" s="308"/>
      <c r="MNK90" s="308"/>
      <c r="MNL90" s="308"/>
      <c r="MNM90" s="308"/>
      <c r="MNN90" s="308"/>
      <c r="MNO90" s="308"/>
      <c r="MNP90" s="308"/>
      <c r="MNQ90" s="308"/>
      <c r="MNR90" s="308"/>
      <c r="MNS90" s="308"/>
      <c r="MNT90" s="308"/>
      <c r="MNU90" s="309"/>
      <c r="MNV90" s="310"/>
      <c r="MNW90" s="308"/>
      <c r="MNX90" s="308"/>
      <c r="MNY90" s="308"/>
      <c r="MNZ90" s="308"/>
      <c r="MOA90" s="308"/>
      <c r="MOB90" s="308"/>
      <c r="MOC90" s="308"/>
      <c r="MOD90" s="308"/>
      <c r="MOE90" s="315"/>
      <c r="MOF90" s="319"/>
      <c r="MOG90" s="317"/>
      <c r="MOH90" s="305"/>
      <c r="MOI90" s="306"/>
      <c r="MOJ90" s="314"/>
      <c r="MOK90" s="308"/>
      <c r="MOL90" s="308"/>
      <c r="MOM90" s="308"/>
      <c r="MON90" s="308"/>
      <c r="MOO90" s="308"/>
      <c r="MOP90" s="308"/>
      <c r="MOQ90" s="308"/>
      <c r="MOR90" s="308"/>
      <c r="MOS90" s="308"/>
      <c r="MOT90" s="308"/>
      <c r="MOU90" s="308"/>
      <c r="MOV90" s="308"/>
      <c r="MOW90" s="309"/>
      <c r="MOX90" s="310"/>
      <c r="MOY90" s="308"/>
      <c r="MOZ90" s="308"/>
      <c r="MPA90" s="308"/>
      <c r="MPB90" s="308"/>
      <c r="MPC90" s="308"/>
      <c r="MPD90" s="308"/>
      <c r="MPE90" s="308"/>
      <c r="MPF90" s="308"/>
      <c r="MPG90" s="315"/>
      <c r="MPH90" s="319"/>
      <c r="MPI90" s="317"/>
      <c r="MPJ90" s="305"/>
      <c r="MPK90" s="306"/>
      <c r="MPL90" s="314"/>
      <c r="MPM90" s="308"/>
      <c r="MPN90" s="308"/>
      <c r="MPO90" s="308"/>
      <c r="MPP90" s="308"/>
      <c r="MPQ90" s="308"/>
      <c r="MPR90" s="308"/>
      <c r="MPS90" s="308"/>
      <c r="MPT90" s="308"/>
      <c r="MPU90" s="308"/>
      <c r="MPV90" s="308"/>
      <c r="MPW90" s="308"/>
      <c r="MPX90" s="308"/>
      <c r="MPY90" s="309"/>
      <c r="MPZ90" s="310"/>
      <c r="MQA90" s="308"/>
      <c r="MQB90" s="308"/>
      <c r="MQC90" s="308"/>
      <c r="MQD90" s="308"/>
      <c r="MQE90" s="308"/>
      <c r="MQF90" s="308"/>
      <c r="MQG90" s="308"/>
      <c r="MQH90" s="308"/>
      <c r="MQI90" s="315"/>
      <c r="MQJ90" s="319"/>
      <c r="MQK90" s="317"/>
      <c r="MQL90" s="305"/>
      <c r="MQM90" s="306"/>
      <c r="MQN90" s="314"/>
      <c r="MQO90" s="308"/>
      <c r="MQP90" s="308"/>
      <c r="MQQ90" s="308"/>
      <c r="MQR90" s="308"/>
      <c r="MQS90" s="308"/>
      <c r="MQT90" s="308"/>
      <c r="MQU90" s="308"/>
      <c r="MQV90" s="308"/>
      <c r="MQW90" s="308"/>
      <c r="MQX90" s="308"/>
      <c r="MQY90" s="308"/>
      <c r="MQZ90" s="308"/>
      <c r="MRA90" s="309"/>
      <c r="MRB90" s="310"/>
      <c r="MRC90" s="308"/>
      <c r="MRD90" s="308"/>
      <c r="MRE90" s="308"/>
      <c r="MRF90" s="308"/>
      <c r="MRG90" s="308"/>
      <c r="MRH90" s="308"/>
      <c r="MRI90" s="308"/>
      <c r="MRJ90" s="308"/>
      <c r="MRK90" s="315"/>
      <c r="MRL90" s="319"/>
      <c r="MRM90" s="317"/>
      <c r="MRN90" s="305"/>
      <c r="MRO90" s="306"/>
      <c r="MRP90" s="314"/>
      <c r="MRQ90" s="308"/>
      <c r="MRR90" s="308"/>
      <c r="MRS90" s="308"/>
      <c r="MRT90" s="308"/>
      <c r="MRU90" s="308"/>
      <c r="MRV90" s="308"/>
      <c r="MRW90" s="308"/>
      <c r="MRX90" s="308"/>
      <c r="MRY90" s="308"/>
      <c r="MRZ90" s="308"/>
      <c r="MSA90" s="308"/>
      <c r="MSB90" s="308"/>
      <c r="MSC90" s="309"/>
      <c r="MSD90" s="310"/>
      <c r="MSE90" s="308"/>
      <c r="MSF90" s="308"/>
      <c r="MSG90" s="308"/>
      <c r="MSH90" s="308"/>
      <c r="MSI90" s="308"/>
      <c r="MSJ90" s="308"/>
      <c r="MSK90" s="308"/>
      <c r="MSL90" s="308"/>
      <c r="MSM90" s="315"/>
      <c r="MSN90" s="319"/>
      <c r="MSO90" s="317"/>
      <c r="MSP90" s="305"/>
      <c r="MSQ90" s="306"/>
      <c r="MSR90" s="314"/>
      <c r="MSS90" s="308"/>
      <c r="MST90" s="308"/>
      <c r="MSU90" s="308"/>
      <c r="MSV90" s="308"/>
      <c r="MSW90" s="308"/>
      <c r="MSX90" s="308"/>
      <c r="MSY90" s="308"/>
      <c r="MSZ90" s="308"/>
      <c r="MTA90" s="308"/>
      <c r="MTB90" s="308"/>
      <c r="MTC90" s="308"/>
      <c r="MTD90" s="308"/>
      <c r="MTE90" s="309"/>
      <c r="MTF90" s="310"/>
      <c r="MTG90" s="308"/>
      <c r="MTH90" s="308"/>
      <c r="MTI90" s="308"/>
      <c r="MTJ90" s="308"/>
      <c r="MTK90" s="308"/>
      <c r="MTL90" s="308"/>
      <c r="MTM90" s="308"/>
      <c r="MTN90" s="308"/>
      <c r="MTO90" s="315"/>
      <c r="MTP90" s="319"/>
      <c r="MTQ90" s="317"/>
      <c r="MTR90" s="305"/>
      <c r="MTS90" s="306"/>
      <c r="MTT90" s="314"/>
      <c r="MTU90" s="308"/>
      <c r="MTV90" s="308"/>
      <c r="MTW90" s="308"/>
      <c r="MTX90" s="308"/>
      <c r="MTY90" s="308"/>
      <c r="MTZ90" s="308"/>
      <c r="MUA90" s="308"/>
      <c r="MUB90" s="308"/>
      <c r="MUC90" s="308"/>
      <c r="MUD90" s="308"/>
      <c r="MUE90" s="308"/>
      <c r="MUF90" s="308"/>
      <c r="MUG90" s="309"/>
      <c r="MUH90" s="310"/>
      <c r="MUI90" s="308"/>
      <c r="MUJ90" s="308"/>
      <c r="MUK90" s="308"/>
      <c r="MUL90" s="308"/>
      <c r="MUM90" s="308"/>
      <c r="MUN90" s="308"/>
      <c r="MUO90" s="308"/>
      <c r="MUP90" s="308"/>
      <c r="MUQ90" s="315"/>
      <c r="MUR90" s="319"/>
      <c r="MUS90" s="317"/>
      <c r="MUT90" s="305"/>
      <c r="MUU90" s="306"/>
      <c r="MUV90" s="314"/>
      <c r="MUW90" s="308"/>
      <c r="MUX90" s="308"/>
      <c r="MUY90" s="308"/>
      <c r="MUZ90" s="308"/>
      <c r="MVA90" s="308"/>
      <c r="MVB90" s="308"/>
      <c r="MVC90" s="308"/>
      <c r="MVD90" s="308"/>
      <c r="MVE90" s="308"/>
      <c r="MVF90" s="308"/>
      <c r="MVG90" s="308"/>
      <c r="MVH90" s="308"/>
      <c r="MVI90" s="309"/>
      <c r="MVJ90" s="310"/>
      <c r="MVK90" s="308"/>
      <c r="MVL90" s="308"/>
      <c r="MVM90" s="308"/>
      <c r="MVN90" s="308"/>
      <c r="MVO90" s="308"/>
      <c r="MVP90" s="308"/>
      <c r="MVQ90" s="308"/>
      <c r="MVR90" s="308"/>
      <c r="MVS90" s="315"/>
      <c r="MVT90" s="319"/>
      <c r="MVU90" s="317"/>
      <c r="MVV90" s="305"/>
      <c r="MVW90" s="306"/>
      <c r="MVX90" s="314"/>
      <c r="MVY90" s="308"/>
      <c r="MVZ90" s="308"/>
      <c r="MWA90" s="308"/>
      <c r="MWB90" s="308"/>
      <c r="MWC90" s="308"/>
      <c r="MWD90" s="308"/>
      <c r="MWE90" s="308"/>
      <c r="MWF90" s="308"/>
      <c r="MWG90" s="308"/>
      <c r="MWH90" s="308"/>
      <c r="MWI90" s="308"/>
      <c r="MWJ90" s="308"/>
      <c r="MWK90" s="309"/>
      <c r="MWL90" s="310"/>
      <c r="MWM90" s="308"/>
      <c r="MWN90" s="308"/>
      <c r="MWO90" s="308"/>
      <c r="MWP90" s="308"/>
      <c r="MWQ90" s="308"/>
      <c r="MWR90" s="308"/>
      <c r="MWS90" s="308"/>
      <c r="MWT90" s="308"/>
      <c r="MWU90" s="315"/>
      <c r="MWV90" s="319"/>
      <c r="MWW90" s="317"/>
      <c r="MWX90" s="305"/>
      <c r="MWY90" s="306"/>
      <c r="MWZ90" s="314"/>
      <c r="MXA90" s="308"/>
      <c r="MXB90" s="308"/>
      <c r="MXC90" s="308"/>
      <c r="MXD90" s="308"/>
      <c r="MXE90" s="308"/>
      <c r="MXF90" s="308"/>
      <c r="MXG90" s="308"/>
      <c r="MXH90" s="308"/>
      <c r="MXI90" s="308"/>
      <c r="MXJ90" s="308"/>
      <c r="MXK90" s="308"/>
      <c r="MXL90" s="308"/>
      <c r="MXM90" s="309"/>
      <c r="MXN90" s="310"/>
      <c r="MXO90" s="308"/>
      <c r="MXP90" s="308"/>
      <c r="MXQ90" s="308"/>
      <c r="MXR90" s="308"/>
      <c r="MXS90" s="308"/>
      <c r="MXT90" s="308"/>
      <c r="MXU90" s="308"/>
      <c r="MXV90" s="308"/>
      <c r="MXW90" s="315"/>
      <c r="MXX90" s="319"/>
      <c r="MXY90" s="317"/>
      <c r="MXZ90" s="305"/>
      <c r="MYA90" s="306"/>
      <c r="MYB90" s="314"/>
      <c r="MYC90" s="308"/>
      <c r="MYD90" s="308"/>
      <c r="MYE90" s="308"/>
      <c r="MYF90" s="308"/>
      <c r="MYG90" s="308"/>
      <c r="MYH90" s="308"/>
      <c r="MYI90" s="308"/>
      <c r="MYJ90" s="308"/>
      <c r="MYK90" s="308"/>
      <c r="MYL90" s="308"/>
      <c r="MYM90" s="308"/>
      <c r="MYN90" s="308"/>
      <c r="MYO90" s="309"/>
      <c r="MYP90" s="310"/>
      <c r="MYQ90" s="308"/>
      <c r="MYR90" s="308"/>
      <c r="MYS90" s="308"/>
      <c r="MYT90" s="308"/>
      <c r="MYU90" s="308"/>
      <c r="MYV90" s="308"/>
      <c r="MYW90" s="308"/>
      <c r="MYX90" s="308"/>
      <c r="MYY90" s="315"/>
      <c r="MYZ90" s="319"/>
      <c r="MZA90" s="317"/>
      <c r="MZB90" s="305"/>
      <c r="MZC90" s="306"/>
      <c r="MZD90" s="314"/>
      <c r="MZE90" s="308"/>
      <c r="MZF90" s="308"/>
      <c r="MZG90" s="308"/>
      <c r="MZH90" s="308"/>
      <c r="MZI90" s="308"/>
      <c r="MZJ90" s="308"/>
      <c r="MZK90" s="308"/>
      <c r="MZL90" s="308"/>
      <c r="MZM90" s="308"/>
      <c r="MZN90" s="308"/>
      <c r="MZO90" s="308"/>
      <c r="MZP90" s="308"/>
      <c r="MZQ90" s="309"/>
      <c r="MZR90" s="310"/>
      <c r="MZS90" s="308"/>
      <c r="MZT90" s="308"/>
      <c r="MZU90" s="308"/>
      <c r="MZV90" s="308"/>
      <c r="MZW90" s="308"/>
      <c r="MZX90" s="308"/>
      <c r="MZY90" s="308"/>
      <c r="MZZ90" s="308"/>
      <c r="NAA90" s="315"/>
      <c r="NAB90" s="319"/>
      <c r="NAC90" s="317"/>
      <c r="NAD90" s="305"/>
      <c r="NAE90" s="306"/>
      <c r="NAF90" s="314"/>
      <c r="NAG90" s="308"/>
      <c r="NAH90" s="308"/>
      <c r="NAI90" s="308"/>
      <c r="NAJ90" s="308"/>
      <c r="NAK90" s="308"/>
      <c r="NAL90" s="308"/>
      <c r="NAM90" s="308"/>
      <c r="NAN90" s="308"/>
      <c r="NAO90" s="308"/>
      <c r="NAP90" s="308"/>
      <c r="NAQ90" s="308"/>
      <c r="NAR90" s="308"/>
      <c r="NAS90" s="309"/>
      <c r="NAT90" s="310"/>
      <c r="NAU90" s="308"/>
      <c r="NAV90" s="308"/>
      <c r="NAW90" s="308"/>
      <c r="NAX90" s="308"/>
      <c r="NAY90" s="308"/>
      <c r="NAZ90" s="308"/>
      <c r="NBA90" s="308"/>
      <c r="NBB90" s="308"/>
      <c r="NBC90" s="315"/>
      <c r="NBD90" s="319"/>
      <c r="NBE90" s="317"/>
      <c r="NBF90" s="305"/>
      <c r="NBG90" s="306"/>
      <c r="NBH90" s="314"/>
      <c r="NBI90" s="308"/>
      <c r="NBJ90" s="308"/>
      <c r="NBK90" s="308"/>
      <c r="NBL90" s="308"/>
      <c r="NBM90" s="308"/>
      <c r="NBN90" s="308"/>
      <c r="NBO90" s="308"/>
      <c r="NBP90" s="308"/>
      <c r="NBQ90" s="308"/>
      <c r="NBR90" s="308"/>
      <c r="NBS90" s="308"/>
      <c r="NBT90" s="308"/>
      <c r="NBU90" s="309"/>
      <c r="NBV90" s="310"/>
      <c r="NBW90" s="308"/>
      <c r="NBX90" s="308"/>
      <c r="NBY90" s="308"/>
      <c r="NBZ90" s="308"/>
      <c r="NCA90" s="308"/>
      <c r="NCB90" s="308"/>
      <c r="NCC90" s="308"/>
      <c r="NCD90" s="308"/>
      <c r="NCE90" s="315"/>
      <c r="NCF90" s="319"/>
      <c r="NCG90" s="317"/>
      <c r="NCH90" s="305"/>
      <c r="NCI90" s="306"/>
      <c r="NCJ90" s="314"/>
      <c r="NCK90" s="308"/>
      <c r="NCL90" s="308"/>
      <c r="NCM90" s="308"/>
      <c r="NCN90" s="308"/>
      <c r="NCO90" s="308"/>
      <c r="NCP90" s="308"/>
      <c r="NCQ90" s="308"/>
      <c r="NCR90" s="308"/>
      <c r="NCS90" s="308"/>
      <c r="NCT90" s="308"/>
      <c r="NCU90" s="308"/>
      <c r="NCV90" s="308"/>
      <c r="NCW90" s="309"/>
      <c r="NCX90" s="310"/>
      <c r="NCY90" s="308"/>
      <c r="NCZ90" s="308"/>
      <c r="NDA90" s="308"/>
      <c r="NDB90" s="308"/>
      <c r="NDC90" s="308"/>
      <c r="NDD90" s="308"/>
      <c r="NDE90" s="308"/>
      <c r="NDF90" s="308"/>
      <c r="NDG90" s="315"/>
      <c r="NDH90" s="319"/>
      <c r="NDI90" s="317"/>
      <c r="NDJ90" s="305"/>
      <c r="NDK90" s="306"/>
      <c r="NDL90" s="314"/>
      <c r="NDM90" s="308"/>
      <c r="NDN90" s="308"/>
      <c r="NDO90" s="308"/>
      <c r="NDP90" s="308"/>
      <c r="NDQ90" s="308"/>
      <c r="NDR90" s="308"/>
      <c r="NDS90" s="308"/>
      <c r="NDT90" s="308"/>
      <c r="NDU90" s="308"/>
      <c r="NDV90" s="308"/>
      <c r="NDW90" s="308"/>
      <c r="NDX90" s="308"/>
      <c r="NDY90" s="309"/>
      <c r="NDZ90" s="310"/>
      <c r="NEA90" s="308"/>
      <c r="NEB90" s="308"/>
      <c r="NEC90" s="308"/>
      <c r="NED90" s="308"/>
      <c r="NEE90" s="308"/>
      <c r="NEF90" s="308"/>
      <c r="NEG90" s="308"/>
      <c r="NEH90" s="308"/>
      <c r="NEI90" s="315"/>
      <c r="NEJ90" s="319"/>
      <c r="NEK90" s="317"/>
      <c r="NEL90" s="305"/>
      <c r="NEM90" s="306"/>
      <c r="NEN90" s="314"/>
      <c r="NEO90" s="308"/>
      <c r="NEP90" s="308"/>
      <c r="NEQ90" s="308"/>
      <c r="NER90" s="308"/>
      <c r="NES90" s="308"/>
      <c r="NET90" s="308"/>
      <c r="NEU90" s="308"/>
      <c r="NEV90" s="308"/>
      <c r="NEW90" s="308"/>
      <c r="NEX90" s="308"/>
      <c r="NEY90" s="308"/>
      <c r="NEZ90" s="308"/>
      <c r="NFA90" s="309"/>
      <c r="NFB90" s="310"/>
      <c r="NFC90" s="308"/>
      <c r="NFD90" s="308"/>
      <c r="NFE90" s="308"/>
      <c r="NFF90" s="308"/>
      <c r="NFG90" s="308"/>
      <c r="NFH90" s="308"/>
      <c r="NFI90" s="308"/>
      <c r="NFJ90" s="308"/>
      <c r="NFK90" s="315"/>
      <c r="NFL90" s="319"/>
      <c r="NFM90" s="317"/>
      <c r="NFN90" s="305"/>
      <c r="NFO90" s="306"/>
      <c r="NFP90" s="314"/>
      <c r="NFQ90" s="308"/>
      <c r="NFR90" s="308"/>
      <c r="NFS90" s="308"/>
      <c r="NFT90" s="308"/>
      <c r="NFU90" s="308"/>
      <c r="NFV90" s="308"/>
      <c r="NFW90" s="308"/>
      <c r="NFX90" s="308"/>
      <c r="NFY90" s="308"/>
      <c r="NFZ90" s="308"/>
      <c r="NGA90" s="308"/>
      <c r="NGB90" s="308"/>
      <c r="NGC90" s="309"/>
      <c r="NGD90" s="310"/>
      <c r="NGE90" s="308"/>
      <c r="NGF90" s="308"/>
      <c r="NGG90" s="308"/>
      <c r="NGH90" s="308"/>
      <c r="NGI90" s="308"/>
      <c r="NGJ90" s="308"/>
      <c r="NGK90" s="308"/>
      <c r="NGL90" s="308"/>
      <c r="NGM90" s="315"/>
      <c r="NGN90" s="319"/>
      <c r="NGO90" s="317"/>
      <c r="NGP90" s="305"/>
      <c r="NGQ90" s="306"/>
      <c r="NGR90" s="314"/>
      <c r="NGS90" s="308"/>
      <c r="NGT90" s="308"/>
      <c r="NGU90" s="308"/>
      <c r="NGV90" s="308"/>
      <c r="NGW90" s="308"/>
      <c r="NGX90" s="308"/>
      <c r="NGY90" s="308"/>
      <c r="NGZ90" s="308"/>
      <c r="NHA90" s="308"/>
      <c r="NHB90" s="308"/>
      <c r="NHC90" s="308"/>
      <c r="NHD90" s="308"/>
      <c r="NHE90" s="309"/>
      <c r="NHF90" s="310"/>
      <c r="NHG90" s="308"/>
      <c r="NHH90" s="308"/>
      <c r="NHI90" s="308"/>
      <c r="NHJ90" s="308"/>
      <c r="NHK90" s="308"/>
      <c r="NHL90" s="308"/>
      <c r="NHM90" s="308"/>
      <c r="NHN90" s="308"/>
      <c r="NHO90" s="315"/>
      <c r="NHP90" s="319"/>
      <c r="NHQ90" s="317"/>
      <c r="NHR90" s="305"/>
      <c r="NHS90" s="306"/>
      <c r="NHT90" s="314"/>
      <c r="NHU90" s="308"/>
      <c r="NHV90" s="308"/>
      <c r="NHW90" s="308"/>
      <c r="NHX90" s="308"/>
      <c r="NHY90" s="308"/>
      <c r="NHZ90" s="308"/>
      <c r="NIA90" s="308"/>
      <c r="NIB90" s="308"/>
      <c r="NIC90" s="308"/>
      <c r="NID90" s="308"/>
      <c r="NIE90" s="308"/>
      <c r="NIF90" s="308"/>
      <c r="NIG90" s="309"/>
      <c r="NIH90" s="310"/>
      <c r="NII90" s="308"/>
      <c r="NIJ90" s="308"/>
      <c r="NIK90" s="308"/>
      <c r="NIL90" s="308"/>
      <c r="NIM90" s="308"/>
      <c r="NIN90" s="308"/>
      <c r="NIO90" s="308"/>
      <c r="NIP90" s="308"/>
      <c r="NIQ90" s="315"/>
      <c r="NIR90" s="319"/>
      <c r="NIS90" s="317"/>
      <c r="NIT90" s="305"/>
      <c r="NIU90" s="306"/>
      <c r="NIV90" s="314"/>
      <c r="NIW90" s="308"/>
      <c r="NIX90" s="308"/>
      <c r="NIY90" s="308"/>
      <c r="NIZ90" s="308"/>
      <c r="NJA90" s="308"/>
      <c r="NJB90" s="308"/>
      <c r="NJC90" s="308"/>
      <c r="NJD90" s="308"/>
      <c r="NJE90" s="308"/>
      <c r="NJF90" s="308"/>
      <c r="NJG90" s="308"/>
      <c r="NJH90" s="308"/>
      <c r="NJI90" s="309"/>
      <c r="NJJ90" s="310"/>
      <c r="NJK90" s="308"/>
      <c r="NJL90" s="308"/>
      <c r="NJM90" s="308"/>
      <c r="NJN90" s="308"/>
      <c r="NJO90" s="308"/>
      <c r="NJP90" s="308"/>
      <c r="NJQ90" s="308"/>
      <c r="NJR90" s="308"/>
      <c r="NJS90" s="315"/>
      <c r="NJT90" s="319"/>
      <c r="NJU90" s="317"/>
      <c r="NJV90" s="305"/>
      <c r="NJW90" s="306"/>
      <c r="NJX90" s="314"/>
      <c r="NJY90" s="308"/>
      <c r="NJZ90" s="308"/>
      <c r="NKA90" s="308"/>
      <c r="NKB90" s="308"/>
      <c r="NKC90" s="308"/>
      <c r="NKD90" s="308"/>
      <c r="NKE90" s="308"/>
      <c r="NKF90" s="308"/>
      <c r="NKG90" s="308"/>
      <c r="NKH90" s="308"/>
      <c r="NKI90" s="308"/>
      <c r="NKJ90" s="308"/>
      <c r="NKK90" s="309"/>
      <c r="NKL90" s="310"/>
      <c r="NKM90" s="308"/>
      <c r="NKN90" s="308"/>
      <c r="NKO90" s="308"/>
      <c r="NKP90" s="308"/>
      <c r="NKQ90" s="308"/>
      <c r="NKR90" s="308"/>
      <c r="NKS90" s="308"/>
      <c r="NKT90" s="308"/>
      <c r="NKU90" s="315"/>
      <c r="NKV90" s="319"/>
      <c r="NKW90" s="317"/>
      <c r="NKX90" s="305"/>
      <c r="NKY90" s="306"/>
      <c r="NKZ90" s="314"/>
      <c r="NLA90" s="308"/>
      <c r="NLB90" s="308"/>
      <c r="NLC90" s="308"/>
      <c r="NLD90" s="308"/>
      <c r="NLE90" s="308"/>
      <c r="NLF90" s="308"/>
      <c r="NLG90" s="308"/>
      <c r="NLH90" s="308"/>
      <c r="NLI90" s="308"/>
      <c r="NLJ90" s="308"/>
      <c r="NLK90" s="308"/>
      <c r="NLL90" s="308"/>
      <c r="NLM90" s="309"/>
      <c r="NLN90" s="310"/>
      <c r="NLO90" s="308"/>
      <c r="NLP90" s="308"/>
      <c r="NLQ90" s="308"/>
      <c r="NLR90" s="308"/>
      <c r="NLS90" s="308"/>
      <c r="NLT90" s="308"/>
      <c r="NLU90" s="308"/>
      <c r="NLV90" s="308"/>
      <c r="NLW90" s="315"/>
      <c r="NLX90" s="319"/>
      <c r="NLY90" s="317"/>
      <c r="NLZ90" s="305"/>
      <c r="NMA90" s="306"/>
      <c r="NMB90" s="314"/>
      <c r="NMC90" s="308"/>
      <c r="NMD90" s="308"/>
      <c r="NME90" s="308"/>
      <c r="NMF90" s="308"/>
      <c r="NMG90" s="308"/>
      <c r="NMH90" s="308"/>
      <c r="NMI90" s="308"/>
      <c r="NMJ90" s="308"/>
      <c r="NMK90" s="308"/>
      <c r="NML90" s="308"/>
      <c r="NMM90" s="308"/>
      <c r="NMN90" s="308"/>
      <c r="NMO90" s="309"/>
      <c r="NMP90" s="310"/>
      <c r="NMQ90" s="308"/>
      <c r="NMR90" s="308"/>
      <c r="NMS90" s="308"/>
      <c r="NMT90" s="308"/>
      <c r="NMU90" s="308"/>
      <c r="NMV90" s="308"/>
      <c r="NMW90" s="308"/>
      <c r="NMX90" s="308"/>
      <c r="NMY90" s="315"/>
      <c r="NMZ90" s="319"/>
      <c r="NNA90" s="317"/>
      <c r="NNB90" s="305"/>
      <c r="NNC90" s="306"/>
      <c r="NND90" s="314"/>
      <c r="NNE90" s="308"/>
      <c r="NNF90" s="308"/>
      <c r="NNG90" s="308"/>
      <c r="NNH90" s="308"/>
      <c r="NNI90" s="308"/>
      <c r="NNJ90" s="308"/>
      <c r="NNK90" s="308"/>
      <c r="NNL90" s="308"/>
      <c r="NNM90" s="308"/>
      <c r="NNN90" s="308"/>
      <c r="NNO90" s="308"/>
      <c r="NNP90" s="308"/>
      <c r="NNQ90" s="309"/>
      <c r="NNR90" s="310"/>
      <c r="NNS90" s="308"/>
      <c r="NNT90" s="308"/>
      <c r="NNU90" s="308"/>
      <c r="NNV90" s="308"/>
      <c r="NNW90" s="308"/>
      <c r="NNX90" s="308"/>
      <c r="NNY90" s="308"/>
      <c r="NNZ90" s="308"/>
      <c r="NOA90" s="315"/>
      <c r="NOB90" s="319"/>
      <c r="NOC90" s="317"/>
      <c r="NOD90" s="305"/>
      <c r="NOE90" s="306"/>
      <c r="NOF90" s="314"/>
      <c r="NOG90" s="308"/>
      <c r="NOH90" s="308"/>
      <c r="NOI90" s="308"/>
      <c r="NOJ90" s="308"/>
      <c r="NOK90" s="308"/>
      <c r="NOL90" s="308"/>
      <c r="NOM90" s="308"/>
      <c r="NON90" s="308"/>
      <c r="NOO90" s="308"/>
      <c r="NOP90" s="308"/>
      <c r="NOQ90" s="308"/>
      <c r="NOR90" s="308"/>
      <c r="NOS90" s="309"/>
      <c r="NOT90" s="310"/>
      <c r="NOU90" s="308"/>
      <c r="NOV90" s="308"/>
      <c r="NOW90" s="308"/>
      <c r="NOX90" s="308"/>
      <c r="NOY90" s="308"/>
      <c r="NOZ90" s="308"/>
      <c r="NPA90" s="308"/>
      <c r="NPB90" s="308"/>
      <c r="NPC90" s="315"/>
      <c r="NPD90" s="319"/>
      <c r="NPE90" s="317"/>
      <c r="NPF90" s="305"/>
      <c r="NPG90" s="306"/>
      <c r="NPH90" s="314"/>
      <c r="NPI90" s="308"/>
      <c r="NPJ90" s="308"/>
      <c r="NPK90" s="308"/>
      <c r="NPL90" s="308"/>
      <c r="NPM90" s="308"/>
      <c r="NPN90" s="308"/>
      <c r="NPO90" s="308"/>
      <c r="NPP90" s="308"/>
      <c r="NPQ90" s="308"/>
      <c r="NPR90" s="308"/>
      <c r="NPS90" s="308"/>
      <c r="NPT90" s="308"/>
      <c r="NPU90" s="309"/>
      <c r="NPV90" s="310"/>
      <c r="NPW90" s="308"/>
      <c r="NPX90" s="308"/>
      <c r="NPY90" s="308"/>
      <c r="NPZ90" s="308"/>
      <c r="NQA90" s="308"/>
      <c r="NQB90" s="308"/>
      <c r="NQC90" s="308"/>
      <c r="NQD90" s="308"/>
      <c r="NQE90" s="315"/>
      <c r="NQF90" s="319"/>
      <c r="NQG90" s="317"/>
      <c r="NQH90" s="305"/>
      <c r="NQI90" s="306"/>
      <c r="NQJ90" s="314"/>
      <c r="NQK90" s="308"/>
      <c r="NQL90" s="308"/>
      <c r="NQM90" s="308"/>
      <c r="NQN90" s="308"/>
      <c r="NQO90" s="308"/>
      <c r="NQP90" s="308"/>
      <c r="NQQ90" s="308"/>
      <c r="NQR90" s="308"/>
      <c r="NQS90" s="308"/>
      <c r="NQT90" s="308"/>
      <c r="NQU90" s="308"/>
      <c r="NQV90" s="308"/>
      <c r="NQW90" s="309"/>
      <c r="NQX90" s="310"/>
      <c r="NQY90" s="308"/>
      <c r="NQZ90" s="308"/>
      <c r="NRA90" s="308"/>
      <c r="NRB90" s="308"/>
      <c r="NRC90" s="308"/>
      <c r="NRD90" s="308"/>
      <c r="NRE90" s="308"/>
      <c r="NRF90" s="308"/>
      <c r="NRG90" s="315"/>
      <c r="NRH90" s="319"/>
      <c r="NRI90" s="317"/>
      <c r="NRJ90" s="305"/>
      <c r="NRK90" s="306"/>
      <c r="NRL90" s="314"/>
      <c r="NRM90" s="308"/>
      <c r="NRN90" s="308"/>
      <c r="NRO90" s="308"/>
      <c r="NRP90" s="308"/>
      <c r="NRQ90" s="308"/>
      <c r="NRR90" s="308"/>
      <c r="NRS90" s="308"/>
      <c r="NRT90" s="308"/>
      <c r="NRU90" s="308"/>
      <c r="NRV90" s="308"/>
      <c r="NRW90" s="308"/>
      <c r="NRX90" s="308"/>
      <c r="NRY90" s="309"/>
      <c r="NRZ90" s="310"/>
      <c r="NSA90" s="308"/>
      <c r="NSB90" s="308"/>
      <c r="NSC90" s="308"/>
      <c r="NSD90" s="308"/>
      <c r="NSE90" s="308"/>
      <c r="NSF90" s="308"/>
      <c r="NSG90" s="308"/>
      <c r="NSH90" s="308"/>
      <c r="NSI90" s="315"/>
      <c r="NSJ90" s="319"/>
      <c r="NSK90" s="317"/>
      <c r="NSL90" s="305"/>
      <c r="NSM90" s="306"/>
      <c r="NSN90" s="314"/>
      <c r="NSO90" s="308"/>
      <c r="NSP90" s="308"/>
      <c r="NSQ90" s="308"/>
      <c r="NSR90" s="308"/>
      <c r="NSS90" s="308"/>
      <c r="NST90" s="308"/>
      <c r="NSU90" s="308"/>
      <c r="NSV90" s="308"/>
      <c r="NSW90" s="308"/>
      <c r="NSX90" s="308"/>
      <c r="NSY90" s="308"/>
      <c r="NSZ90" s="308"/>
      <c r="NTA90" s="309"/>
      <c r="NTB90" s="310"/>
      <c r="NTC90" s="308"/>
      <c r="NTD90" s="308"/>
      <c r="NTE90" s="308"/>
      <c r="NTF90" s="308"/>
      <c r="NTG90" s="308"/>
      <c r="NTH90" s="308"/>
      <c r="NTI90" s="308"/>
      <c r="NTJ90" s="308"/>
      <c r="NTK90" s="315"/>
      <c r="NTL90" s="319"/>
      <c r="NTM90" s="317"/>
      <c r="NTN90" s="305"/>
      <c r="NTO90" s="306"/>
      <c r="NTP90" s="314"/>
      <c r="NTQ90" s="308"/>
      <c r="NTR90" s="308"/>
      <c r="NTS90" s="308"/>
      <c r="NTT90" s="308"/>
      <c r="NTU90" s="308"/>
      <c r="NTV90" s="308"/>
      <c r="NTW90" s="308"/>
      <c r="NTX90" s="308"/>
      <c r="NTY90" s="308"/>
      <c r="NTZ90" s="308"/>
      <c r="NUA90" s="308"/>
      <c r="NUB90" s="308"/>
      <c r="NUC90" s="309"/>
      <c r="NUD90" s="310"/>
      <c r="NUE90" s="308"/>
      <c r="NUF90" s="308"/>
      <c r="NUG90" s="308"/>
      <c r="NUH90" s="308"/>
      <c r="NUI90" s="308"/>
      <c r="NUJ90" s="308"/>
      <c r="NUK90" s="308"/>
      <c r="NUL90" s="308"/>
      <c r="NUM90" s="315"/>
      <c r="NUN90" s="319"/>
      <c r="NUO90" s="317"/>
      <c r="NUP90" s="305"/>
      <c r="NUQ90" s="306"/>
      <c r="NUR90" s="314"/>
      <c r="NUS90" s="308"/>
      <c r="NUT90" s="308"/>
      <c r="NUU90" s="308"/>
      <c r="NUV90" s="308"/>
      <c r="NUW90" s="308"/>
      <c r="NUX90" s="308"/>
      <c r="NUY90" s="308"/>
      <c r="NUZ90" s="308"/>
      <c r="NVA90" s="308"/>
      <c r="NVB90" s="308"/>
      <c r="NVC90" s="308"/>
      <c r="NVD90" s="308"/>
      <c r="NVE90" s="309"/>
      <c r="NVF90" s="310"/>
      <c r="NVG90" s="308"/>
      <c r="NVH90" s="308"/>
      <c r="NVI90" s="308"/>
      <c r="NVJ90" s="308"/>
      <c r="NVK90" s="308"/>
      <c r="NVL90" s="308"/>
      <c r="NVM90" s="308"/>
      <c r="NVN90" s="308"/>
      <c r="NVO90" s="315"/>
      <c r="NVP90" s="319"/>
      <c r="NVQ90" s="317"/>
      <c r="NVR90" s="305"/>
      <c r="NVS90" s="306"/>
      <c r="NVT90" s="314"/>
      <c r="NVU90" s="308"/>
      <c r="NVV90" s="308"/>
      <c r="NVW90" s="308"/>
      <c r="NVX90" s="308"/>
      <c r="NVY90" s="308"/>
      <c r="NVZ90" s="308"/>
      <c r="NWA90" s="308"/>
      <c r="NWB90" s="308"/>
      <c r="NWC90" s="308"/>
      <c r="NWD90" s="308"/>
      <c r="NWE90" s="308"/>
      <c r="NWF90" s="308"/>
      <c r="NWG90" s="309"/>
      <c r="NWH90" s="310"/>
      <c r="NWI90" s="308"/>
      <c r="NWJ90" s="308"/>
      <c r="NWK90" s="308"/>
      <c r="NWL90" s="308"/>
      <c r="NWM90" s="308"/>
      <c r="NWN90" s="308"/>
      <c r="NWO90" s="308"/>
      <c r="NWP90" s="308"/>
      <c r="NWQ90" s="315"/>
      <c r="NWR90" s="319"/>
      <c r="NWS90" s="317"/>
      <c r="NWT90" s="305"/>
      <c r="NWU90" s="306"/>
      <c r="NWV90" s="314"/>
      <c r="NWW90" s="308"/>
      <c r="NWX90" s="308"/>
      <c r="NWY90" s="308"/>
      <c r="NWZ90" s="308"/>
      <c r="NXA90" s="308"/>
      <c r="NXB90" s="308"/>
      <c r="NXC90" s="308"/>
      <c r="NXD90" s="308"/>
      <c r="NXE90" s="308"/>
      <c r="NXF90" s="308"/>
      <c r="NXG90" s="308"/>
      <c r="NXH90" s="308"/>
      <c r="NXI90" s="309"/>
      <c r="NXJ90" s="310"/>
      <c r="NXK90" s="308"/>
      <c r="NXL90" s="308"/>
      <c r="NXM90" s="308"/>
      <c r="NXN90" s="308"/>
      <c r="NXO90" s="308"/>
      <c r="NXP90" s="308"/>
      <c r="NXQ90" s="308"/>
      <c r="NXR90" s="308"/>
      <c r="NXS90" s="315"/>
      <c r="NXT90" s="319"/>
      <c r="NXU90" s="317"/>
      <c r="NXV90" s="305"/>
      <c r="NXW90" s="306"/>
      <c r="NXX90" s="314"/>
      <c r="NXY90" s="308"/>
      <c r="NXZ90" s="308"/>
      <c r="NYA90" s="308"/>
      <c r="NYB90" s="308"/>
      <c r="NYC90" s="308"/>
      <c r="NYD90" s="308"/>
      <c r="NYE90" s="308"/>
      <c r="NYF90" s="308"/>
      <c r="NYG90" s="308"/>
      <c r="NYH90" s="308"/>
      <c r="NYI90" s="308"/>
      <c r="NYJ90" s="308"/>
      <c r="NYK90" s="309"/>
      <c r="NYL90" s="310"/>
      <c r="NYM90" s="308"/>
      <c r="NYN90" s="308"/>
      <c r="NYO90" s="308"/>
      <c r="NYP90" s="308"/>
      <c r="NYQ90" s="308"/>
      <c r="NYR90" s="308"/>
      <c r="NYS90" s="308"/>
      <c r="NYT90" s="308"/>
      <c r="NYU90" s="315"/>
      <c r="NYV90" s="319"/>
      <c r="NYW90" s="317"/>
      <c r="NYX90" s="305"/>
      <c r="NYY90" s="306"/>
      <c r="NYZ90" s="314"/>
      <c r="NZA90" s="308"/>
      <c r="NZB90" s="308"/>
      <c r="NZC90" s="308"/>
      <c r="NZD90" s="308"/>
      <c r="NZE90" s="308"/>
      <c r="NZF90" s="308"/>
      <c r="NZG90" s="308"/>
      <c r="NZH90" s="308"/>
      <c r="NZI90" s="308"/>
      <c r="NZJ90" s="308"/>
      <c r="NZK90" s="308"/>
      <c r="NZL90" s="308"/>
      <c r="NZM90" s="309"/>
      <c r="NZN90" s="310"/>
      <c r="NZO90" s="308"/>
      <c r="NZP90" s="308"/>
      <c r="NZQ90" s="308"/>
      <c r="NZR90" s="308"/>
      <c r="NZS90" s="308"/>
      <c r="NZT90" s="308"/>
      <c r="NZU90" s="308"/>
      <c r="NZV90" s="308"/>
      <c r="NZW90" s="315"/>
      <c r="NZX90" s="319"/>
      <c r="NZY90" s="317"/>
      <c r="NZZ90" s="305"/>
      <c r="OAA90" s="306"/>
      <c r="OAB90" s="314"/>
      <c r="OAC90" s="308"/>
      <c r="OAD90" s="308"/>
      <c r="OAE90" s="308"/>
      <c r="OAF90" s="308"/>
      <c r="OAG90" s="308"/>
      <c r="OAH90" s="308"/>
      <c r="OAI90" s="308"/>
      <c r="OAJ90" s="308"/>
      <c r="OAK90" s="308"/>
      <c r="OAL90" s="308"/>
      <c r="OAM90" s="308"/>
      <c r="OAN90" s="308"/>
      <c r="OAO90" s="309"/>
      <c r="OAP90" s="310"/>
      <c r="OAQ90" s="308"/>
      <c r="OAR90" s="308"/>
      <c r="OAS90" s="308"/>
      <c r="OAT90" s="308"/>
      <c r="OAU90" s="308"/>
      <c r="OAV90" s="308"/>
      <c r="OAW90" s="308"/>
      <c r="OAX90" s="308"/>
      <c r="OAY90" s="315"/>
      <c r="OAZ90" s="319"/>
      <c r="OBA90" s="317"/>
      <c r="OBB90" s="305"/>
      <c r="OBC90" s="306"/>
      <c r="OBD90" s="314"/>
      <c r="OBE90" s="308"/>
      <c r="OBF90" s="308"/>
      <c r="OBG90" s="308"/>
      <c r="OBH90" s="308"/>
      <c r="OBI90" s="308"/>
      <c r="OBJ90" s="308"/>
      <c r="OBK90" s="308"/>
      <c r="OBL90" s="308"/>
      <c r="OBM90" s="308"/>
      <c r="OBN90" s="308"/>
      <c r="OBO90" s="308"/>
      <c r="OBP90" s="308"/>
      <c r="OBQ90" s="309"/>
      <c r="OBR90" s="310"/>
      <c r="OBS90" s="308"/>
      <c r="OBT90" s="308"/>
      <c r="OBU90" s="308"/>
      <c r="OBV90" s="308"/>
      <c r="OBW90" s="308"/>
      <c r="OBX90" s="308"/>
      <c r="OBY90" s="308"/>
      <c r="OBZ90" s="308"/>
      <c r="OCA90" s="315"/>
      <c r="OCB90" s="319"/>
      <c r="OCC90" s="317"/>
      <c r="OCD90" s="305"/>
      <c r="OCE90" s="306"/>
      <c r="OCF90" s="314"/>
      <c r="OCG90" s="308"/>
      <c r="OCH90" s="308"/>
      <c r="OCI90" s="308"/>
      <c r="OCJ90" s="308"/>
      <c r="OCK90" s="308"/>
      <c r="OCL90" s="308"/>
      <c r="OCM90" s="308"/>
      <c r="OCN90" s="308"/>
      <c r="OCO90" s="308"/>
      <c r="OCP90" s="308"/>
      <c r="OCQ90" s="308"/>
      <c r="OCR90" s="308"/>
      <c r="OCS90" s="309"/>
      <c r="OCT90" s="310"/>
      <c r="OCU90" s="308"/>
      <c r="OCV90" s="308"/>
      <c r="OCW90" s="308"/>
      <c r="OCX90" s="308"/>
      <c r="OCY90" s="308"/>
      <c r="OCZ90" s="308"/>
      <c r="ODA90" s="308"/>
      <c r="ODB90" s="308"/>
      <c r="ODC90" s="315"/>
      <c r="ODD90" s="319"/>
      <c r="ODE90" s="317"/>
      <c r="ODF90" s="305"/>
      <c r="ODG90" s="306"/>
      <c r="ODH90" s="314"/>
      <c r="ODI90" s="308"/>
      <c r="ODJ90" s="308"/>
      <c r="ODK90" s="308"/>
      <c r="ODL90" s="308"/>
      <c r="ODM90" s="308"/>
      <c r="ODN90" s="308"/>
      <c r="ODO90" s="308"/>
      <c r="ODP90" s="308"/>
      <c r="ODQ90" s="308"/>
      <c r="ODR90" s="308"/>
      <c r="ODS90" s="308"/>
      <c r="ODT90" s="308"/>
      <c r="ODU90" s="309"/>
      <c r="ODV90" s="310"/>
      <c r="ODW90" s="308"/>
      <c r="ODX90" s="308"/>
      <c r="ODY90" s="308"/>
      <c r="ODZ90" s="308"/>
      <c r="OEA90" s="308"/>
      <c r="OEB90" s="308"/>
      <c r="OEC90" s="308"/>
      <c r="OED90" s="308"/>
      <c r="OEE90" s="315"/>
      <c r="OEF90" s="319"/>
      <c r="OEG90" s="317"/>
      <c r="OEH90" s="305"/>
      <c r="OEI90" s="306"/>
      <c r="OEJ90" s="314"/>
      <c r="OEK90" s="308"/>
      <c r="OEL90" s="308"/>
      <c r="OEM90" s="308"/>
      <c r="OEN90" s="308"/>
      <c r="OEO90" s="308"/>
      <c r="OEP90" s="308"/>
      <c r="OEQ90" s="308"/>
      <c r="OER90" s="308"/>
      <c r="OES90" s="308"/>
      <c r="OET90" s="308"/>
      <c r="OEU90" s="308"/>
      <c r="OEV90" s="308"/>
      <c r="OEW90" s="309"/>
      <c r="OEX90" s="310"/>
      <c r="OEY90" s="308"/>
      <c r="OEZ90" s="308"/>
      <c r="OFA90" s="308"/>
      <c r="OFB90" s="308"/>
      <c r="OFC90" s="308"/>
      <c r="OFD90" s="308"/>
      <c r="OFE90" s="308"/>
      <c r="OFF90" s="308"/>
      <c r="OFG90" s="315"/>
      <c r="OFH90" s="319"/>
      <c r="OFI90" s="317"/>
      <c r="OFJ90" s="305"/>
      <c r="OFK90" s="306"/>
      <c r="OFL90" s="314"/>
      <c r="OFM90" s="308"/>
      <c r="OFN90" s="308"/>
      <c r="OFO90" s="308"/>
      <c r="OFP90" s="308"/>
      <c r="OFQ90" s="308"/>
      <c r="OFR90" s="308"/>
      <c r="OFS90" s="308"/>
      <c r="OFT90" s="308"/>
      <c r="OFU90" s="308"/>
      <c r="OFV90" s="308"/>
      <c r="OFW90" s="308"/>
      <c r="OFX90" s="308"/>
      <c r="OFY90" s="309"/>
      <c r="OFZ90" s="310"/>
      <c r="OGA90" s="308"/>
      <c r="OGB90" s="308"/>
      <c r="OGC90" s="308"/>
      <c r="OGD90" s="308"/>
      <c r="OGE90" s="308"/>
      <c r="OGF90" s="308"/>
      <c r="OGG90" s="308"/>
      <c r="OGH90" s="308"/>
      <c r="OGI90" s="315"/>
      <c r="OGJ90" s="319"/>
      <c r="OGK90" s="317"/>
      <c r="OGL90" s="305"/>
      <c r="OGM90" s="306"/>
      <c r="OGN90" s="314"/>
      <c r="OGO90" s="308"/>
      <c r="OGP90" s="308"/>
      <c r="OGQ90" s="308"/>
      <c r="OGR90" s="308"/>
      <c r="OGS90" s="308"/>
      <c r="OGT90" s="308"/>
      <c r="OGU90" s="308"/>
      <c r="OGV90" s="308"/>
      <c r="OGW90" s="308"/>
      <c r="OGX90" s="308"/>
      <c r="OGY90" s="308"/>
      <c r="OGZ90" s="308"/>
      <c r="OHA90" s="309"/>
      <c r="OHB90" s="310"/>
      <c r="OHC90" s="308"/>
      <c r="OHD90" s="308"/>
      <c r="OHE90" s="308"/>
      <c r="OHF90" s="308"/>
      <c r="OHG90" s="308"/>
      <c r="OHH90" s="308"/>
      <c r="OHI90" s="308"/>
      <c r="OHJ90" s="308"/>
      <c r="OHK90" s="315"/>
      <c r="OHL90" s="319"/>
      <c r="OHM90" s="317"/>
      <c r="OHN90" s="305"/>
      <c r="OHO90" s="306"/>
      <c r="OHP90" s="314"/>
      <c r="OHQ90" s="308"/>
      <c r="OHR90" s="308"/>
      <c r="OHS90" s="308"/>
      <c r="OHT90" s="308"/>
      <c r="OHU90" s="308"/>
      <c r="OHV90" s="308"/>
      <c r="OHW90" s="308"/>
      <c r="OHX90" s="308"/>
      <c r="OHY90" s="308"/>
      <c r="OHZ90" s="308"/>
      <c r="OIA90" s="308"/>
      <c r="OIB90" s="308"/>
      <c r="OIC90" s="309"/>
      <c r="OID90" s="310"/>
      <c r="OIE90" s="308"/>
      <c r="OIF90" s="308"/>
      <c r="OIG90" s="308"/>
      <c r="OIH90" s="308"/>
      <c r="OII90" s="308"/>
      <c r="OIJ90" s="308"/>
      <c r="OIK90" s="308"/>
      <c r="OIL90" s="308"/>
      <c r="OIM90" s="315"/>
      <c r="OIN90" s="319"/>
      <c r="OIO90" s="317"/>
      <c r="OIP90" s="305"/>
      <c r="OIQ90" s="306"/>
      <c r="OIR90" s="314"/>
      <c r="OIS90" s="308"/>
      <c r="OIT90" s="308"/>
      <c r="OIU90" s="308"/>
      <c r="OIV90" s="308"/>
      <c r="OIW90" s="308"/>
      <c r="OIX90" s="308"/>
      <c r="OIY90" s="308"/>
      <c r="OIZ90" s="308"/>
      <c r="OJA90" s="308"/>
      <c r="OJB90" s="308"/>
      <c r="OJC90" s="308"/>
      <c r="OJD90" s="308"/>
      <c r="OJE90" s="309"/>
      <c r="OJF90" s="310"/>
      <c r="OJG90" s="308"/>
      <c r="OJH90" s="308"/>
      <c r="OJI90" s="308"/>
      <c r="OJJ90" s="308"/>
      <c r="OJK90" s="308"/>
      <c r="OJL90" s="308"/>
      <c r="OJM90" s="308"/>
      <c r="OJN90" s="308"/>
      <c r="OJO90" s="315"/>
      <c r="OJP90" s="319"/>
      <c r="OJQ90" s="317"/>
      <c r="OJR90" s="305"/>
      <c r="OJS90" s="306"/>
      <c r="OJT90" s="314"/>
      <c r="OJU90" s="308"/>
      <c r="OJV90" s="308"/>
      <c r="OJW90" s="308"/>
      <c r="OJX90" s="308"/>
      <c r="OJY90" s="308"/>
      <c r="OJZ90" s="308"/>
      <c r="OKA90" s="308"/>
      <c r="OKB90" s="308"/>
      <c r="OKC90" s="308"/>
      <c r="OKD90" s="308"/>
      <c r="OKE90" s="308"/>
      <c r="OKF90" s="308"/>
      <c r="OKG90" s="309"/>
      <c r="OKH90" s="310"/>
      <c r="OKI90" s="308"/>
      <c r="OKJ90" s="308"/>
      <c r="OKK90" s="308"/>
      <c r="OKL90" s="308"/>
      <c r="OKM90" s="308"/>
      <c r="OKN90" s="308"/>
      <c r="OKO90" s="308"/>
      <c r="OKP90" s="308"/>
      <c r="OKQ90" s="315"/>
      <c r="OKR90" s="319"/>
      <c r="OKS90" s="317"/>
      <c r="OKT90" s="305"/>
      <c r="OKU90" s="306"/>
      <c r="OKV90" s="314"/>
      <c r="OKW90" s="308"/>
      <c r="OKX90" s="308"/>
      <c r="OKY90" s="308"/>
      <c r="OKZ90" s="308"/>
      <c r="OLA90" s="308"/>
      <c r="OLB90" s="308"/>
      <c r="OLC90" s="308"/>
      <c r="OLD90" s="308"/>
      <c r="OLE90" s="308"/>
      <c r="OLF90" s="308"/>
      <c r="OLG90" s="308"/>
      <c r="OLH90" s="308"/>
      <c r="OLI90" s="309"/>
      <c r="OLJ90" s="310"/>
      <c r="OLK90" s="308"/>
      <c r="OLL90" s="308"/>
      <c r="OLM90" s="308"/>
      <c r="OLN90" s="308"/>
      <c r="OLO90" s="308"/>
      <c r="OLP90" s="308"/>
      <c r="OLQ90" s="308"/>
      <c r="OLR90" s="308"/>
      <c r="OLS90" s="315"/>
      <c r="OLT90" s="319"/>
      <c r="OLU90" s="317"/>
      <c r="OLV90" s="305"/>
      <c r="OLW90" s="306"/>
      <c r="OLX90" s="314"/>
      <c r="OLY90" s="308"/>
      <c r="OLZ90" s="308"/>
      <c r="OMA90" s="308"/>
      <c r="OMB90" s="308"/>
      <c r="OMC90" s="308"/>
      <c r="OMD90" s="308"/>
      <c r="OME90" s="308"/>
      <c r="OMF90" s="308"/>
      <c r="OMG90" s="308"/>
      <c r="OMH90" s="308"/>
      <c r="OMI90" s="308"/>
      <c r="OMJ90" s="308"/>
      <c r="OMK90" s="309"/>
      <c r="OML90" s="310"/>
      <c r="OMM90" s="308"/>
      <c r="OMN90" s="308"/>
      <c r="OMO90" s="308"/>
      <c r="OMP90" s="308"/>
      <c r="OMQ90" s="308"/>
      <c r="OMR90" s="308"/>
      <c r="OMS90" s="308"/>
      <c r="OMT90" s="308"/>
      <c r="OMU90" s="315"/>
      <c r="OMV90" s="319"/>
      <c r="OMW90" s="317"/>
      <c r="OMX90" s="305"/>
      <c r="OMY90" s="306"/>
      <c r="OMZ90" s="314"/>
      <c r="ONA90" s="308"/>
      <c r="ONB90" s="308"/>
      <c r="ONC90" s="308"/>
      <c r="OND90" s="308"/>
      <c r="ONE90" s="308"/>
      <c r="ONF90" s="308"/>
      <c r="ONG90" s="308"/>
      <c r="ONH90" s="308"/>
      <c r="ONI90" s="308"/>
      <c r="ONJ90" s="308"/>
      <c r="ONK90" s="308"/>
      <c r="ONL90" s="308"/>
      <c r="ONM90" s="309"/>
      <c r="ONN90" s="310"/>
      <c r="ONO90" s="308"/>
      <c r="ONP90" s="308"/>
      <c r="ONQ90" s="308"/>
      <c r="ONR90" s="308"/>
      <c r="ONS90" s="308"/>
      <c r="ONT90" s="308"/>
      <c r="ONU90" s="308"/>
      <c r="ONV90" s="308"/>
      <c r="ONW90" s="315"/>
      <c r="ONX90" s="319"/>
      <c r="ONY90" s="317"/>
      <c r="ONZ90" s="305"/>
      <c r="OOA90" s="306"/>
      <c r="OOB90" s="314"/>
      <c r="OOC90" s="308"/>
      <c r="OOD90" s="308"/>
      <c r="OOE90" s="308"/>
      <c r="OOF90" s="308"/>
      <c r="OOG90" s="308"/>
      <c r="OOH90" s="308"/>
      <c r="OOI90" s="308"/>
      <c r="OOJ90" s="308"/>
      <c r="OOK90" s="308"/>
      <c r="OOL90" s="308"/>
      <c r="OOM90" s="308"/>
      <c r="OON90" s="308"/>
      <c r="OOO90" s="309"/>
      <c r="OOP90" s="310"/>
      <c r="OOQ90" s="308"/>
      <c r="OOR90" s="308"/>
      <c r="OOS90" s="308"/>
      <c r="OOT90" s="308"/>
      <c r="OOU90" s="308"/>
      <c r="OOV90" s="308"/>
      <c r="OOW90" s="308"/>
      <c r="OOX90" s="308"/>
      <c r="OOY90" s="315"/>
      <c r="OOZ90" s="319"/>
      <c r="OPA90" s="317"/>
      <c r="OPB90" s="305"/>
      <c r="OPC90" s="306"/>
      <c r="OPD90" s="314"/>
      <c r="OPE90" s="308"/>
      <c r="OPF90" s="308"/>
      <c r="OPG90" s="308"/>
      <c r="OPH90" s="308"/>
      <c r="OPI90" s="308"/>
      <c r="OPJ90" s="308"/>
      <c r="OPK90" s="308"/>
      <c r="OPL90" s="308"/>
      <c r="OPM90" s="308"/>
      <c r="OPN90" s="308"/>
      <c r="OPO90" s="308"/>
      <c r="OPP90" s="308"/>
      <c r="OPQ90" s="309"/>
      <c r="OPR90" s="310"/>
      <c r="OPS90" s="308"/>
      <c r="OPT90" s="308"/>
      <c r="OPU90" s="308"/>
      <c r="OPV90" s="308"/>
      <c r="OPW90" s="308"/>
      <c r="OPX90" s="308"/>
      <c r="OPY90" s="308"/>
      <c r="OPZ90" s="308"/>
      <c r="OQA90" s="315"/>
      <c r="OQB90" s="319"/>
      <c r="OQC90" s="317"/>
      <c r="OQD90" s="305"/>
      <c r="OQE90" s="306"/>
      <c r="OQF90" s="314"/>
      <c r="OQG90" s="308"/>
      <c r="OQH90" s="308"/>
      <c r="OQI90" s="308"/>
      <c r="OQJ90" s="308"/>
      <c r="OQK90" s="308"/>
      <c r="OQL90" s="308"/>
      <c r="OQM90" s="308"/>
      <c r="OQN90" s="308"/>
      <c r="OQO90" s="308"/>
      <c r="OQP90" s="308"/>
      <c r="OQQ90" s="308"/>
      <c r="OQR90" s="308"/>
      <c r="OQS90" s="309"/>
      <c r="OQT90" s="310"/>
      <c r="OQU90" s="308"/>
      <c r="OQV90" s="308"/>
      <c r="OQW90" s="308"/>
      <c r="OQX90" s="308"/>
      <c r="OQY90" s="308"/>
      <c r="OQZ90" s="308"/>
      <c r="ORA90" s="308"/>
      <c r="ORB90" s="308"/>
      <c r="ORC90" s="315"/>
      <c r="ORD90" s="319"/>
      <c r="ORE90" s="317"/>
      <c r="ORF90" s="305"/>
      <c r="ORG90" s="306"/>
      <c r="ORH90" s="314"/>
      <c r="ORI90" s="308"/>
      <c r="ORJ90" s="308"/>
      <c r="ORK90" s="308"/>
      <c r="ORL90" s="308"/>
      <c r="ORM90" s="308"/>
      <c r="ORN90" s="308"/>
      <c r="ORO90" s="308"/>
      <c r="ORP90" s="308"/>
      <c r="ORQ90" s="308"/>
      <c r="ORR90" s="308"/>
      <c r="ORS90" s="308"/>
      <c r="ORT90" s="308"/>
      <c r="ORU90" s="309"/>
      <c r="ORV90" s="310"/>
      <c r="ORW90" s="308"/>
      <c r="ORX90" s="308"/>
      <c r="ORY90" s="308"/>
      <c r="ORZ90" s="308"/>
      <c r="OSA90" s="308"/>
      <c r="OSB90" s="308"/>
      <c r="OSC90" s="308"/>
      <c r="OSD90" s="308"/>
      <c r="OSE90" s="315"/>
      <c r="OSF90" s="319"/>
      <c r="OSG90" s="317"/>
      <c r="OSH90" s="305"/>
      <c r="OSI90" s="306"/>
      <c r="OSJ90" s="314"/>
      <c r="OSK90" s="308"/>
      <c r="OSL90" s="308"/>
      <c r="OSM90" s="308"/>
      <c r="OSN90" s="308"/>
      <c r="OSO90" s="308"/>
      <c r="OSP90" s="308"/>
      <c r="OSQ90" s="308"/>
      <c r="OSR90" s="308"/>
      <c r="OSS90" s="308"/>
      <c r="OST90" s="308"/>
      <c r="OSU90" s="308"/>
      <c r="OSV90" s="308"/>
      <c r="OSW90" s="309"/>
      <c r="OSX90" s="310"/>
      <c r="OSY90" s="308"/>
      <c r="OSZ90" s="308"/>
      <c r="OTA90" s="308"/>
      <c r="OTB90" s="308"/>
      <c r="OTC90" s="308"/>
      <c r="OTD90" s="308"/>
      <c r="OTE90" s="308"/>
      <c r="OTF90" s="308"/>
      <c r="OTG90" s="315"/>
      <c r="OTH90" s="319"/>
      <c r="OTI90" s="317"/>
      <c r="OTJ90" s="305"/>
      <c r="OTK90" s="306"/>
      <c r="OTL90" s="314"/>
      <c r="OTM90" s="308"/>
      <c r="OTN90" s="308"/>
      <c r="OTO90" s="308"/>
      <c r="OTP90" s="308"/>
      <c r="OTQ90" s="308"/>
      <c r="OTR90" s="308"/>
      <c r="OTS90" s="308"/>
      <c r="OTT90" s="308"/>
      <c r="OTU90" s="308"/>
      <c r="OTV90" s="308"/>
      <c r="OTW90" s="308"/>
      <c r="OTX90" s="308"/>
      <c r="OTY90" s="309"/>
      <c r="OTZ90" s="310"/>
      <c r="OUA90" s="308"/>
      <c r="OUB90" s="308"/>
      <c r="OUC90" s="308"/>
      <c r="OUD90" s="308"/>
      <c r="OUE90" s="308"/>
      <c r="OUF90" s="308"/>
      <c r="OUG90" s="308"/>
      <c r="OUH90" s="308"/>
      <c r="OUI90" s="315"/>
      <c r="OUJ90" s="319"/>
      <c r="OUK90" s="317"/>
      <c r="OUL90" s="305"/>
      <c r="OUM90" s="306"/>
      <c r="OUN90" s="314"/>
      <c r="OUO90" s="308"/>
      <c r="OUP90" s="308"/>
      <c r="OUQ90" s="308"/>
      <c r="OUR90" s="308"/>
      <c r="OUS90" s="308"/>
      <c r="OUT90" s="308"/>
      <c r="OUU90" s="308"/>
      <c r="OUV90" s="308"/>
      <c r="OUW90" s="308"/>
      <c r="OUX90" s="308"/>
      <c r="OUY90" s="308"/>
      <c r="OUZ90" s="308"/>
      <c r="OVA90" s="309"/>
      <c r="OVB90" s="310"/>
      <c r="OVC90" s="308"/>
      <c r="OVD90" s="308"/>
      <c r="OVE90" s="308"/>
      <c r="OVF90" s="308"/>
      <c r="OVG90" s="308"/>
      <c r="OVH90" s="308"/>
      <c r="OVI90" s="308"/>
      <c r="OVJ90" s="308"/>
      <c r="OVK90" s="315"/>
      <c r="OVL90" s="319"/>
      <c r="OVM90" s="317"/>
      <c r="OVN90" s="305"/>
      <c r="OVO90" s="306"/>
      <c r="OVP90" s="314"/>
      <c r="OVQ90" s="308"/>
      <c r="OVR90" s="308"/>
      <c r="OVS90" s="308"/>
      <c r="OVT90" s="308"/>
      <c r="OVU90" s="308"/>
      <c r="OVV90" s="308"/>
      <c r="OVW90" s="308"/>
      <c r="OVX90" s="308"/>
      <c r="OVY90" s="308"/>
      <c r="OVZ90" s="308"/>
      <c r="OWA90" s="308"/>
      <c r="OWB90" s="308"/>
      <c r="OWC90" s="309"/>
      <c r="OWD90" s="310"/>
      <c r="OWE90" s="308"/>
      <c r="OWF90" s="308"/>
      <c r="OWG90" s="308"/>
      <c r="OWH90" s="308"/>
      <c r="OWI90" s="308"/>
      <c r="OWJ90" s="308"/>
      <c r="OWK90" s="308"/>
      <c r="OWL90" s="308"/>
      <c r="OWM90" s="315"/>
      <c r="OWN90" s="319"/>
      <c r="OWO90" s="317"/>
      <c r="OWP90" s="305"/>
      <c r="OWQ90" s="306"/>
      <c r="OWR90" s="314"/>
      <c r="OWS90" s="308"/>
      <c r="OWT90" s="308"/>
      <c r="OWU90" s="308"/>
      <c r="OWV90" s="308"/>
      <c r="OWW90" s="308"/>
      <c r="OWX90" s="308"/>
      <c r="OWY90" s="308"/>
      <c r="OWZ90" s="308"/>
      <c r="OXA90" s="308"/>
      <c r="OXB90" s="308"/>
      <c r="OXC90" s="308"/>
      <c r="OXD90" s="308"/>
      <c r="OXE90" s="309"/>
      <c r="OXF90" s="310"/>
      <c r="OXG90" s="308"/>
      <c r="OXH90" s="308"/>
      <c r="OXI90" s="308"/>
      <c r="OXJ90" s="308"/>
      <c r="OXK90" s="308"/>
      <c r="OXL90" s="308"/>
      <c r="OXM90" s="308"/>
      <c r="OXN90" s="308"/>
      <c r="OXO90" s="315"/>
      <c r="OXP90" s="319"/>
      <c r="OXQ90" s="317"/>
      <c r="OXR90" s="305"/>
      <c r="OXS90" s="306"/>
      <c r="OXT90" s="314"/>
      <c r="OXU90" s="308"/>
      <c r="OXV90" s="308"/>
      <c r="OXW90" s="308"/>
      <c r="OXX90" s="308"/>
      <c r="OXY90" s="308"/>
      <c r="OXZ90" s="308"/>
      <c r="OYA90" s="308"/>
      <c r="OYB90" s="308"/>
      <c r="OYC90" s="308"/>
      <c r="OYD90" s="308"/>
      <c r="OYE90" s="308"/>
      <c r="OYF90" s="308"/>
      <c r="OYG90" s="309"/>
      <c r="OYH90" s="310"/>
      <c r="OYI90" s="308"/>
      <c r="OYJ90" s="308"/>
      <c r="OYK90" s="308"/>
      <c r="OYL90" s="308"/>
      <c r="OYM90" s="308"/>
      <c r="OYN90" s="308"/>
      <c r="OYO90" s="308"/>
      <c r="OYP90" s="308"/>
      <c r="OYQ90" s="315"/>
      <c r="OYR90" s="319"/>
      <c r="OYS90" s="317"/>
      <c r="OYT90" s="305"/>
      <c r="OYU90" s="306"/>
      <c r="OYV90" s="314"/>
      <c r="OYW90" s="308"/>
      <c r="OYX90" s="308"/>
      <c r="OYY90" s="308"/>
      <c r="OYZ90" s="308"/>
      <c r="OZA90" s="308"/>
      <c r="OZB90" s="308"/>
      <c r="OZC90" s="308"/>
      <c r="OZD90" s="308"/>
      <c r="OZE90" s="308"/>
      <c r="OZF90" s="308"/>
      <c r="OZG90" s="308"/>
      <c r="OZH90" s="308"/>
      <c r="OZI90" s="309"/>
      <c r="OZJ90" s="310"/>
      <c r="OZK90" s="308"/>
      <c r="OZL90" s="308"/>
      <c r="OZM90" s="308"/>
      <c r="OZN90" s="308"/>
      <c r="OZO90" s="308"/>
      <c r="OZP90" s="308"/>
      <c r="OZQ90" s="308"/>
      <c r="OZR90" s="308"/>
      <c r="OZS90" s="315"/>
      <c r="OZT90" s="319"/>
      <c r="OZU90" s="317"/>
      <c r="OZV90" s="305"/>
      <c r="OZW90" s="306"/>
      <c r="OZX90" s="314"/>
      <c r="OZY90" s="308"/>
      <c r="OZZ90" s="308"/>
      <c r="PAA90" s="308"/>
      <c r="PAB90" s="308"/>
      <c r="PAC90" s="308"/>
      <c r="PAD90" s="308"/>
      <c r="PAE90" s="308"/>
      <c r="PAF90" s="308"/>
      <c r="PAG90" s="308"/>
      <c r="PAH90" s="308"/>
      <c r="PAI90" s="308"/>
      <c r="PAJ90" s="308"/>
      <c r="PAK90" s="309"/>
      <c r="PAL90" s="310"/>
      <c r="PAM90" s="308"/>
      <c r="PAN90" s="308"/>
      <c r="PAO90" s="308"/>
      <c r="PAP90" s="308"/>
      <c r="PAQ90" s="308"/>
      <c r="PAR90" s="308"/>
      <c r="PAS90" s="308"/>
      <c r="PAT90" s="308"/>
      <c r="PAU90" s="315"/>
      <c r="PAV90" s="319"/>
      <c r="PAW90" s="317"/>
      <c r="PAX90" s="305"/>
      <c r="PAY90" s="306"/>
      <c r="PAZ90" s="314"/>
      <c r="PBA90" s="308"/>
      <c r="PBB90" s="308"/>
      <c r="PBC90" s="308"/>
      <c r="PBD90" s="308"/>
      <c r="PBE90" s="308"/>
      <c r="PBF90" s="308"/>
      <c r="PBG90" s="308"/>
      <c r="PBH90" s="308"/>
      <c r="PBI90" s="308"/>
      <c r="PBJ90" s="308"/>
      <c r="PBK90" s="308"/>
      <c r="PBL90" s="308"/>
      <c r="PBM90" s="309"/>
      <c r="PBN90" s="310"/>
      <c r="PBO90" s="308"/>
      <c r="PBP90" s="308"/>
      <c r="PBQ90" s="308"/>
      <c r="PBR90" s="308"/>
      <c r="PBS90" s="308"/>
      <c r="PBT90" s="308"/>
      <c r="PBU90" s="308"/>
      <c r="PBV90" s="308"/>
      <c r="PBW90" s="315"/>
      <c r="PBX90" s="319"/>
      <c r="PBY90" s="317"/>
      <c r="PBZ90" s="305"/>
      <c r="PCA90" s="306"/>
      <c r="PCB90" s="314"/>
      <c r="PCC90" s="308"/>
      <c r="PCD90" s="308"/>
      <c r="PCE90" s="308"/>
      <c r="PCF90" s="308"/>
      <c r="PCG90" s="308"/>
      <c r="PCH90" s="308"/>
      <c r="PCI90" s="308"/>
      <c r="PCJ90" s="308"/>
      <c r="PCK90" s="308"/>
      <c r="PCL90" s="308"/>
      <c r="PCM90" s="308"/>
      <c r="PCN90" s="308"/>
      <c r="PCO90" s="309"/>
      <c r="PCP90" s="310"/>
      <c r="PCQ90" s="308"/>
      <c r="PCR90" s="308"/>
      <c r="PCS90" s="308"/>
      <c r="PCT90" s="308"/>
      <c r="PCU90" s="308"/>
      <c r="PCV90" s="308"/>
      <c r="PCW90" s="308"/>
      <c r="PCX90" s="308"/>
      <c r="PCY90" s="315"/>
      <c r="PCZ90" s="319"/>
      <c r="PDA90" s="317"/>
      <c r="PDB90" s="305"/>
      <c r="PDC90" s="306"/>
      <c r="PDD90" s="314"/>
      <c r="PDE90" s="308"/>
      <c r="PDF90" s="308"/>
      <c r="PDG90" s="308"/>
      <c r="PDH90" s="308"/>
      <c r="PDI90" s="308"/>
      <c r="PDJ90" s="308"/>
      <c r="PDK90" s="308"/>
      <c r="PDL90" s="308"/>
      <c r="PDM90" s="308"/>
      <c r="PDN90" s="308"/>
      <c r="PDO90" s="308"/>
      <c r="PDP90" s="308"/>
      <c r="PDQ90" s="309"/>
      <c r="PDR90" s="310"/>
      <c r="PDS90" s="308"/>
      <c r="PDT90" s="308"/>
      <c r="PDU90" s="308"/>
      <c r="PDV90" s="308"/>
      <c r="PDW90" s="308"/>
      <c r="PDX90" s="308"/>
      <c r="PDY90" s="308"/>
      <c r="PDZ90" s="308"/>
      <c r="PEA90" s="315"/>
      <c r="PEB90" s="319"/>
      <c r="PEC90" s="317"/>
      <c r="PED90" s="305"/>
      <c r="PEE90" s="306"/>
      <c r="PEF90" s="314"/>
      <c r="PEG90" s="308"/>
      <c r="PEH90" s="308"/>
      <c r="PEI90" s="308"/>
      <c r="PEJ90" s="308"/>
      <c r="PEK90" s="308"/>
      <c r="PEL90" s="308"/>
      <c r="PEM90" s="308"/>
      <c r="PEN90" s="308"/>
      <c r="PEO90" s="308"/>
      <c r="PEP90" s="308"/>
      <c r="PEQ90" s="308"/>
      <c r="PER90" s="308"/>
      <c r="PES90" s="309"/>
      <c r="PET90" s="310"/>
      <c r="PEU90" s="308"/>
      <c r="PEV90" s="308"/>
      <c r="PEW90" s="308"/>
      <c r="PEX90" s="308"/>
      <c r="PEY90" s="308"/>
      <c r="PEZ90" s="308"/>
      <c r="PFA90" s="308"/>
      <c r="PFB90" s="308"/>
      <c r="PFC90" s="315"/>
      <c r="PFD90" s="319"/>
      <c r="PFE90" s="317"/>
      <c r="PFF90" s="305"/>
      <c r="PFG90" s="306"/>
      <c r="PFH90" s="314"/>
      <c r="PFI90" s="308"/>
      <c r="PFJ90" s="308"/>
      <c r="PFK90" s="308"/>
      <c r="PFL90" s="308"/>
      <c r="PFM90" s="308"/>
      <c r="PFN90" s="308"/>
      <c r="PFO90" s="308"/>
      <c r="PFP90" s="308"/>
      <c r="PFQ90" s="308"/>
      <c r="PFR90" s="308"/>
      <c r="PFS90" s="308"/>
      <c r="PFT90" s="308"/>
      <c r="PFU90" s="309"/>
      <c r="PFV90" s="310"/>
      <c r="PFW90" s="308"/>
      <c r="PFX90" s="308"/>
      <c r="PFY90" s="308"/>
      <c r="PFZ90" s="308"/>
      <c r="PGA90" s="308"/>
      <c r="PGB90" s="308"/>
      <c r="PGC90" s="308"/>
      <c r="PGD90" s="308"/>
      <c r="PGE90" s="315"/>
      <c r="PGF90" s="319"/>
      <c r="PGG90" s="317"/>
      <c r="PGH90" s="305"/>
      <c r="PGI90" s="306"/>
      <c r="PGJ90" s="314"/>
      <c r="PGK90" s="308"/>
      <c r="PGL90" s="308"/>
      <c r="PGM90" s="308"/>
      <c r="PGN90" s="308"/>
      <c r="PGO90" s="308"/>
      <c r="PGP90" s="308"/>
      <c r="PGQ90" s="308"/>
      <c r="PGR90" s="308"/>
      <c r="PGS90" s="308"/>
      <c r="PGT90" s="308"/>
      <c r="PGU90" s="308"/>
      <c r="PGV90" s="308"/>
      <c r="PGW90" s="309"/>
      <c r="PGX90" s="310"/>
      <c r="PGY90" s="308"/>
      <c r="PGZ90" s="308"/>
      <c r="PHA90" s="308"/>
      <c r="PHB90" s="308"/>
      <c r="PHC90" s="308"/>
      <c r="PHD90" s="308"/>
      <c r="PHE90" s="308"/>
      <c r="PHF90" s="308"/>
      <c r="PHG90" s="315"/>
      <c r="PHH90" s="319"/>
      <c r="PHI90" s="317"/>
      <c r="PHJ90" s="305"/>
      <c r="PHK90" s="306"/>
      <c r="PHL90" s="314"/>
      <c r="PHM90" s="308"/>
      <c r="PHN90" s="308"/>
      <c r="PHO90" s="308"/>
      <c r="PHP90" s="308"/>
      <c r="PHQ90" s="308"/>
      <c r="PHR90" s="308"/>
      <c r="PHS90" s="308"/>
      <c r="PHT90" s="308"/>
      <c r="PHU90" s="308"/>
      <c r="PHV90" s="308"/>
      <c r="PHW90" s="308"/>
      <c r="PHX90" s="308"/>
      <c r="PHY90" s="309"/>
      <c r="PHZ90" s="310"/>
      <c r="PIA90" s="308"/>
      <c r="PIB90" s="308"/>
      <c r="PIC90" s="308"/>
      <c r="PID90" s="308"/>
      <c r="PIE90" s="308"/>
      <c r="PIF90" s="308"/>
      <c r="PIG90" s="308"/>
      <c r="PIH90" s="308"/>
      <c r="PII90" s="315"/>
      <c r="PIJ90" s="319"/>
      <c r="PIK90" s="317"/>
      <c r="PIL90" s="305"/>
      <c r="PIM90" s="306"/>
      <c r="PIN90" s="314"/>
      <c r="PIO90" s="308"/>
      <c r="PIP90" s="308"/>
      <c r="PIQ90" s="308"/>
      <c r="PIR90" s="308"/>
      <c r="PIS90" s="308"/>
      <c r="PIT90" s="308"/>
      <c r="PIU90" s="308"/>
      <c r="PIV90" s="308"/>
      <c r="PIW90" s="308"/>
      <c r="PIX90" s="308"/>
      <c r="PIY90" s="308"/>
      <c r="PIZ90" s="308"/>
      <c r="PJA90" s="309"/>
      <c r="PJB90" s="310"/>
      <c r="PJC90" s="308"/>
      <c r="PJD90" s="308"/>
      <c r="PJE90" s="308"/>
      <c r="PJF90" s="308"/>
      <c r="PJG90" s="308"/>
      <c r="PJH90" s="308"/>
      <c r="PJI90" s="308"/>
      <c r="PJJ90" s="308"/>
      <c r="PJK90" s="315"/>
      <c r="PJL90" s="319"/>
      <c r="PJM90" s="317"/>
      <c r="PJN90" s="305"/>
      <c r="PJO90" s="306"/>
      <c r="PJP90" s="314"/>
      <c r="PJQ90" s="308"/>
      <c r="PJR90" s="308"/>
      <c r="PJS90" s="308"/>
      <c r="PJT90" s="308"/>
      <c r="PJU90" s="308"/>
      <c r="PJV90" s="308"/>
      <c r="PJW90" s="308"/>
      <c r="PJX90" s="308"/>
      <c r="PJY90" s="308"/>
      <c r="PJZ90" s="308"/>
      <c r="PKA90" s="308"/>
      <c r="PKB90" s="308"/>
      <c r="PKC90" s="309"/>
      <c r="PKD90" s="310"/>
      <c r="PKE90" s="308"/>
      <c r="PKF90" s="308"/>
      <c r="PKG90" s="308"/>
      <c r="PKH90" s="308"/>
      <c r="PKI90" s="308"/>
      <c r="PKJ90" s="308"/>
      <c r="PKK90" s="308"/>
      <c r="PKL90" s="308"/>
      <c r="PKM90" s="315"/>
      <c r="PKN90" s="319"/>
      <c r="PKO90" s="317"/>
      <c r="PKP90" s="305"/>
      <c r="PKQ90" s="306"/>
      <c r="PKR90" s="314"/>
      <c r="PKS90" s="308"/>
      <c r="PKT90" s="308"/>
      <c r="PKU90" s="308"/>
      <c r="PKV90" s="308"/>
      <c r="PKW90" s="308"/>
      <c r="PKX90" s="308"/>
      <c r="PKY90" s="308"/>
      <c r="PKZ90" s="308"/>
      <c r="PLA90" s="308"/>
      <c r="PLB90" s="308"/>
      <c r="PLC90" s="308"/>
      <c r="PLD90" s="308"/>
      <c r="PLE90" s="309"/>
      <c r="PLF90" s="310"/>
      <c r="PLG90" s="308"/>
      <c r="PLH90" s="308"/>
      <c r="PLI90" s="308"/>
      <c r="PLJ90" s="308"/>
      <c r="PLK90" s="308"/>
      <c r="PLL90" s="308"/>
      <c r="PLM90" s="308"/>
      <c r="PLN90" s="308"/>
      <c r="PLO90" s="315"/>
      <c r="PLP90" s="319"/>
      <c r="PLQ90" s="317"/>
      <c r="PLR90" s="305"/>
      <c r="PLS90" s="306"/>
      <c r="PLT90" s="314"/>
      <c r="PLU90" s="308"/>
      <c r="PLV90" s="308"/>
      <c r="PLW90" s="308"/>
      <c r="PLX90" s="308"/>
      <c r="PLY90" s="308"/>
      <c r="PLZ90" s="308"/>
      <c r="PMA90" s="308"/>
      <c r="PMB90" s="308"/>
      <c r="PMC90" s="308"/>
      <c r="PMD90" s="308"/>
      <c r="PME90" s="308"/>
      <c r="PMF90" s="308"/>
      <c r="PMG90" s="309"/>
      <c r="PMH90" s="310"/>
      <c r="PMI90" s="308"/>
      <c r="PMJ90" s="308"/>
      <c r="PMK90" s="308"/>
      <c r="PML90" s="308"/>
      <c r="PMM90" s="308"/>
      <c r="PMN90" s="308"/>
      <c r="PMO90" s="308"/>
      <c r="PMP90" s="308"/>
      <c r="PMQ90" s="315"/>
      <c r="PMR90" s="319"/>
      <c r="PMS90" s="317"/>
      <c r="PMT90" s="305"/>
      <c r="PMU90" s="306"/>
      <c r="PMV90" s="314"/>
      <c r="PMW90" s="308"/>
      <c r="PMX90" s="308"/>
      <c r="PMY90" s="308"/>
      <c r="PMZ90" s="308"/>
      <c r="PNA90" s="308"/>
      <c r="PNB90" s="308"/>
      <c r="PNC90" s="308"/>
      <c r="PND90" s="308"/>
      <c r="PNE90" s="308"/>
      <c r="PNF90" s="308"/>
      <c r="PNG90" s="308"/>
      <c r="PNH90" s="308"/>
      <c r="PNI90" s="309"/>
      <c r="PNJ90" s="310"/>
      <c r="PNK90" s="308"/>
      <c r="PNL90" s="308"/>
      <c r="PNM90" s="308"/>
      <c r="PNN90" s="308"/>
      <c r="PNO90" s="308"/>
      <c r="PNP90" s="308"/>
      <c r="PNQ90" s="308"/>
      <c r="PNR90" s="308"/>
      <c r="PNS90" s="315"/>
      <c r="PNT90" s="319"/>
      <c r="PNU90" s="317"/>
      <c r="PNV90" s="305"/>
      <c r="PNW90" s="306"/>
      <c r="PNX90" s="314"/>
      <c r="PNY90" s="308"/>
      <c r="PNZ90" s="308"/>
      <c r="POA90" s="308"/>
      <c r="POB90" s="308"/>
      <c r="POC90" s="308"/>
      <c r="POD90" s="308"/>
      <c r="POE90" s="308"/>
      <c r="POF90" s="308"/>
      <c r="POG90" s="308"/>
      <c r="POH90" s="308"/>
      <c r="POI90" s="308"/>
      <c r="POJ90" s="308"/>
      <c r="POK90" s="309"/>
      <c r="POL90" s="310"/>
      <c r="POM90" s="308"/>
      <c r="PON90" s="308"/>
      <c r="POO90" s="308"/>
      <c r="POP90" s="308"/>
      <c r="POQ90" s="308"/>
      <c r="POR90" s="308"/>
      <c r="POS90" s="308"/>
      <c r="POT90" s="308"/>
      <c r="POU90" s="315"/>
      <c r="POV90" s="319"/>
      <c r="POW90" s="317"/>
      <c r="POX90" s="305"/>
      <c r="POY90" s="306"/>
      <c r="POZ90" s="314"/>
      <c r="PPA90" s="308"/>
      <c r="PPB90" s="308"/>
      <c r="PPC90" s="308"/>
      <c r="PPD90" s="308"/>
      <c r="PPE90" s="308"/>
      <c r="PPF90" s="308"/>
      <c r="PPG90" s="308"/>
      <c r="PPH90" s="308"/>
      <c r="PPI90" s="308"/>
      <c r="PPJ90" s="308"/>
      <c r="PPK90" s="308"/>
      <c r="PPL90" s="308"/>
      <c r="PPM90" s="309"/>
      <c r="PPN90" s="310"/>
      <c r="PPO90" s="308"/>
      <c r="PPP90" s="308"/>
      <c r="PPQ90" s="308"/>
      <c r="PPR90" s="308"/>
      <c r="PPS90" s="308"/>
      <c r="PPT90" s="308"/>
      <c r="PPU90" s="308"/>
      <c r="PPV90" s="308"/>
      <c r="PPW90" s="315"/>
      <c r="PPX90" s="319"/>
      <c r="PPY90" s="317"/>
      <c r="PPZ90" s="305"/>
      <c r="PQA90" s="306"/>
      <c r="PQB90" s="314"/>
      <c r="PQC90" s="308"/>
      <c r="PQD90" s="308"/>
      <c r="PQE90" s="308"/>
      <c r="PQF90" s="308"/>
      <c r="PQG90" s="308"/>
      <c r="PQH90" s="308"/>
      <c r="PQI90" s="308"/>
      <c r="PQJ90" s="308"/>
      <c r="PQK90" s="308"/>
      <c r="PQL90" s="308"/>
      <c r="PQM90" s="308"/>
      <c r="PQN90" s="308"/>
      <c r="PQO90" s="309"/>
      <c r="PQP90" s="310"/>
      <c r="PQQ90" s="308"/>
      <c r="PQR90" s="308"/>
      <c r="PQS90" s="308"/>
      <c r="PQT90" s="308"/>
      <c r="PQU90" s="308"/>
      <c r="PQV90" s="308"/>
      <c r="PQW90" s="308"/>
      <c r="PQX90" s="308"/>
      <c r="PQY90" s="315"/>
      <c r="PQZ90" s="319"/>
      <c r="PRA90" s="317"/>
      <c r="PRB90" s="305"/>
      <c r="PRC90" s="306"/>
      <c r="PRD90" s="314"/>
      <c r="PRE90" s="308"/>
      <c r="PRF90" s="308"/>
      <c r="PRG90" s="308"/>
      <c r="PRH90" s="308"/>
      <c r="PRI90" s="308"/>
      <c r="PRJ90" s="308"/>
      <c r="PRK90" s="308"/>
      <c r="PRL90" s="308"/>
      <c r="PRM90" s="308"/>
      <c r="PRN90" s="308"/>
      <c r="PRO90" s="308"/>
      <c r="PRP90" s="308"/>
      <c r="PRQ90" s="309"/>
      <c r="PRR90" s="310"/>
      <c r="PRS90" s="308"/>
      <c r="PRT90" s="308"/>
      <c r="PRU90" s="308"/>
      <c r="PRV90" s="308"/>
      <c r="PRW90" s="308"/>
      <c r="PRX90" s="308"/>
      <c r="PRY90" s="308"/>
      <c r="PRZ90" s="308"/>
      <c r="PSA90" s="315"/>
      <c r="PSB90" s="319"/>
      <c r="PSC90" s="317"/>
      <c r="PSD90" s="305"/>
      <c r="PSE90" s="306"/>
      <c r="PSF90" s="314"/>
      <c r="PSG90" s="308"/>
      <c r="PSH90" s="308"/>
      <c r="PSI90" s="308"/>
      <c r="PSJ90" s="308"/>
      <c r="PSK90" s="308"/>
      <c r="PSL90" s="308"/>
      <c r="PSM90" s="308"/>
      <c r="PSN90" s="308"/>
      <c r="PSO90" s="308"/>
      <c r="PSP90" s="308"/>
      <c r="PSQ90" s="308"/>
      <c r="PSR90" s="308"/>
      <c r="PSS90" s="309"/>
      <c r="PST90" s="310"/>
      <c r="PSU90" s="308"/>
      <c r="PSV90" s="308"/>
      <c r="PSW90" s="308"/>
      <c r="PSX90" s="308"/>
      <c r="PSY90" s="308"/>
      <c r="PSZ90" s="308"/>
      <c r="PTA90" s="308"/>
      <c r="PTB90" s="308"/>
      <c r="PTC90" s="315"/>
      <c r="PTD90" s="319"/>
      <c r="PTE90" s="317"/>
      <c r="PTF90" s="305"/>
      <c r="PTG90" s="306"/>
      <c r="PTH90" s="314"/>
      <c r="PTI90" s="308"/>
      <c r="PTJ90" s="308"/>
      <c r="PTK90" s="308"/>
      <c r="PTL90" s="308"/>
      <c r="PTM90" s="308"/>
      <c r="PTN90" s="308"/>
      <c r="PTO90" s="308"/>
      <c r="PTP90" s="308"/>
      <c r="PTQ90" s="308"/>
      <c r="PTR90" s="308"/>
      <c r="PTS90" s="308"/>
      <c r="PTT90" s="308"/>
      <c r="PTU90" s="309"/>
      <c r="PTV90" s="310"/>
      <c r="PTW90" s="308"/>
      <c r="PTX90" s="308"/>
      <c r="PTY90" s="308"/>
      <c r="PTZ90" s="308"/>
      <c r="PUA90" s="308"/>
      <c r="PUB90" s="308"/>
      <c r="PUC90" s="308"/>
      <c r="PUD90" s="308"/>
      <c r="PUE90" s="315"/>
      <c r="PUF90" s="319"/>
      <c r="PUG90" s="317"/>
      <c r="PUH90" s="305"/>
      <c r="PUI90" s="306"/>
      <c r="PUJ90" s="314"/>
      <c r="PUK90" s="308"/>
      <c r="PUL90" s="308"/>
      <c r="PUM90" s="308"/>
      <c r="PUN90" s="308"/>
      <c r="PUO90" s="308"/>
      <c r="PUP90" s="308"/>
      <c r="PUQ90" s="308"/>
      <c r="PUR90" s="308"/>
      <c r="PUS90" s="308"/>
      <c r="PUT90" s="308"/>
      <c r="PUU90" s="308"/>
      <c r="PUV90" s="308"/>
      <c r="PUW90" s="309"/>
      <c r="PUX90" s="310"/>
      <c r="PUY90" s="308"/>
      <c r="PUZ90" s="308"/>
      <c r="PVA90" s="308"/>
      <c r="PVB90" s="308"/>
      <c r="PVC90" s="308"/>
      <c r="PVD90" s="308"/>
      <c r="PVE90" s="308"/>
      <c r="PVF90" s="308"/>
      <c r="PVG90" s="315"/>
      <c r="PVH90" s="319"/>
      <c r="PVI90" s="317"/>
      <c r="PVJ90" s="305"/>
      <c r="PVK90" s="306"/>
      <c r="PVL90" s="314"/>
      <c r="PVM90" s="308"/>
      <c r="PVN90" s="308"/>
      <c r="PVO90" s="308"/>
      <c r="PVP90" s="308"/>
      <c r="PVQ90" s="308"/>
      <c r="PVR90" s="308"/>
      <c r="PVS90" s="308"/>
      <c r="PVT90" s="308"/>
      <c r="PVU90" s="308"/>
      <c r="PVV90" s="308"/>
      <c r="PVW90" s="308"/>
      <c r="PVX90" s="308"/>
      <c r="PVY90" s="309"/>
      <c r="PVZ90" s="310"/>
      <c r="PWA90" s="308"/>
      <c r="PWB90" s="308"/>
      <c r="PWC90" s="308"/>
      <c r="PWD90" s="308"/>
      <c r="PWE90" s="308"/>
      <c r="PWF90" s="308"/>
      <c r="PWG90" s="308"/>
      <c r="PWH90" s="308"/>
      <c r="PWI90" s="315"/>
      <c r="PWJ90" s="319"/>
      <c r="PWK90" s="317"/>
      <c r="PWL90" s="305"/>
      <c r="PWM90" s="306"/>
      <c r="PWN90" s="314"/>
      <c r="PWO90" s="308"/>
      <c r="PWP90" s="308"/>
      <c r="PWQ90" s="308"/>
      <c r="PWR90" s="308"/>
      <c r="PWS90" s="308"/>
      <c r="PWT90" s="308"/>
      <c r="PWU90" s="308"/>
      <c r="PWV90" s="308"/>
      <c r="PWW90" s="308"/>
      <c r="PWX90" s="308"/>
      <c r="PWY90" s="308"/>
      <c r="PWZ90" s="308"/>
      <c r="PXA90" s="309"/>
      <c r="PXB90" s="310"/>
      <c r="PXC90" s="308"/>
      <c r="PXD90" s="308"/>
      <c r="PXE90" s="308"/>
      <c r="PXF90" s="308"/>
      <c r="PXG90" s="308"/>
      <c r="PXH90" s="308"/>
      <c r="PXI90" s="308"/>
      <c r="PXJ90" s="308"/>
      <c r="PXK90" s="315"/>
      <c r="PXL90" s="319"/>
      <c r="PXM90" s="317"/>
      <c r="PXN90" s="305"/>
      <c r="PXO90" s="306"/>
      <c r="PXP90" s="314"/>
      <c r="PXQ90" s="308"/>
      <c r="PXR90" s="308"/>
      <c r="PXS90" s="308"/>
      <c r="PXT90" s="308"/>
      <c r="PXU90" s="308"/>
      <c r="PXV90" s="308"/>
      <c r="PXW90" s="308"/>
      <c r="PXX90" s="308"/>
      <c r="PXY90" s="308"/>
      <c r="PXZ90" s="308"/>
      <c r="PYA90" s="308"/>
      <c r="PYB90" s="308"/>
      <c r="PYC90" s="309"/>
      <c r="PYD90" s="310"/>
      <c r="PYE90" s="308"/>
      <c r="PYF90" s="308"/>
      <c r="PYG90" s="308"/>
      <c r="PYH90" s="308"/>
      <c r="PYI90" s="308"/>
      <c r="PYJ90" s="308"/>
      <c r="PYK90" s="308"/>
      <c r="PYL90" s="308"/>
      <c r="PYM90" s="315"/>
      <c r="PYN90" s="319"/>
      <c r="PYO90" s="317"/>
      <c r="PYP90" s="305"/>
      <c r="PYQ90" s="306"/>
      <c r="PYR90" s="314"/>
      <c r="PYS90" s="308"/>
      <c r="PYT90" s="308"/>
      <c r="PYU90" s="308"/>
      <c r="PYV90" s="308"/>
      <c r="PYW90" s="308"/>
      <c r="PYX90" s="308"/>
      <c r="PYY90" s="308"/>
      <c r="PYZ90" s="308"/>
      <c r="PZA90" s="308"/>
      <c r="PZB90" s="308"/>
      <c r="PZC90" s="308"/>
      <c r="PZD90" s="308"/>
      <c r="PZE90" s="309"/>
      <c r="PZF90" s="310"/>
      <c r="PZG90" s="308"/>
      <c r="PZH90" s="308"/>
      <c r="PZI90" s="308"/>
      <c r="PZJ90" s="308"/>
      <c r="PZK90" s="308"/>
      <c r="PZL90" s="308"/>
      <c r="PZM90" s="308"/>
      <c r="PZN90" s="308"/>
      <c r="PZO90" s="315"/>
      <c r="PZP90" s="319"/>
      <c r="PZQ90" s="317"/>
      <c r="PZR90" s="305"/>
      <c r="PZS90" s="306"/>
      <c r="PZT90" s="314"/>
      <c r="PZU90" s="308"/>
      <c r="PZV90" s="308"/>
      <c r="PZW90" s="308"/>
      <c r="PZX90" s="308"/>
      <c r="PZY90" s="308"/>
      <c r="PZZ90" s="308"/>
      <c r="QAA90" s="308"/>
      <c r="QAB90" s="308"/>
      <c r="QAC90" s="308"/>
      <c r="QAD90" s="308"/>
      <c r="QAE90" s="308"/>
      <c r="QAF90" s="308"/>
      <c r="QAG90" s="309"/>
      <c r="QAH90" s="310"/>
      <c r="QAI90" s="308"/>
      <c r="QAJ90" s="308"/>
      <c r="QAK90" s="308"/>
      <c r="QAL90" s="308"/>
      <c r="QAM90" s="308"/>
      <c r="QAN90" s="308"/>
      <c r="QAO90" s="308"/>
      <c r="QAP90" s="308"/>
      <c r="QAQ90" s="315"/>
      <c r="QAR90" s="319"/>
      <c r="QAS90" s="317"/>
      <c r="QAT90" s="305"/>
      <c r="QAU90" s="306"/>
      <c r="QAV90" s="314"/>
      <c r="QAW90" s="308"/>
      <c r="QAX90" s="308"/>
      <c r="QAY90" s="308"/>
      <c r="QAZ90" s="308"/>
      <c r="QBA90" s="308"/>
      <c r="QBB90" s="308"/>
      <c r="QBC90" s="308"/>
      <c r="QBD90" s="308"/>
      <c r="QBE90" s="308"/>
      <c r="QBF90" s="308"/>
      <c r="QBG90" s="308"/>
      <c r="QBH90" s="308"/>
      <c r="QBI90" s="309"/>
      <c r="QBJ90" s="310"/>
      <c r="QBK90" s="308"/>
      <c r="QBL90" s="308"/>
      <c r="QBM90" s="308"/>
      <c r="QBN90" s="308"/>
      <c r="QBO90" s="308"/>
      <c r="QBP90" s="308"/>
      <c r="QBQ90" s="308"/>
      <c r="QBR90" s="308"/>
      <c r="QBS90" s="315"/>
      <c r="QBT90" s="319"/>
      <c r="QBU90" s="317"/>
      <c r="QBV90" s="305"/>
      <c r="QBW90" s="306"/>
      <c r="QBX90" s="314"/>
      <c r="QBY90" s="308"/>
      <c r="QBZ90" s="308"/>
      <c r="QCA90" s="308"/>
      <c r="QCB90" s="308"/>
      <c r="QCC90" s="308"/>
      <c r="QCD90" s="308"/>
      <c r="QCE90" s="308"/>
      <c r="QCF90" s="308"/>
      <c r="QCG90" s="308"/>
      <c r="QCH90" s="308"/>
      <c r="QCI90" s="308"/>
      <c r="QCJ90" s="308"/>
      <c r="QCK90" s="309"/>
      <c r="QCL90" s="310"/>
      <c r="QCM90" s="308"/>
      <c r="QCN90" s="308"/>
      <c r="QCO90" s="308"/>
      <c r="QCP90" s="308"/>
      <c r="QCQ90" s="308"/>
      <c r="QCR90" s="308"/>
      <c r="QCS90" s="308"/>
      <c r="QCT90" s="308"/>
      <c r="QCU90" s="315"/>
      <c r="QCV90" s="319"/>
      <c r="QCW90" s="317"/>
      <c r="QCX90" s="305"/>
      <c r="QCY90" s="306"/>
      <c r="QCZ90" s="314"/>
      <c r="QDA90" s="308"/>
      <c r="QDB90" s="308"/>
      <c r="QDC90" s="308"/>
      <c r="QDD90" s="308"/>
      <c r="QDE90" s="308"/>
      <c r="QDF90" s="308"/>
      <c r="QDG90" s="308"/>
      <c r="QDH90" s="308"/>
      <c r="QDI90" s="308"/>
      <c r="QDJ90" s="308"/>
      <c r="QDK90" s="308"/>
      <c r="QDL90" s="308"/>
      <c r="QDM90" s="309"/>
      <c r="QDN90" s="310"/>
      <c r="QDO90" s="308"/>
      <c r="QDP90" s="308"/>
      <c r="QDQ90" s="308"/>
      <c r="QDR90" s="308"/>
      <c r="QDS90" s="308"/>
      <c r="QDT90" s="308"/>
      <c r="QDU90" s="308"/>
      <c r="QDV90" s="308"/>
      <c r="QDW90" s="315"/>
      <c r="QDX90" s="319"/>
      <c r="QDY90" s="317"/>
      <c r="QDZ90" s="305"/>
      <c r="QEA90" s="306"/>
      <c r="QEB90" s="314"/>
      <c r="QEC90" s="308"/>
      <c r="QED90" s="308"/>
      <c r="QEE90" s="308"/>
      <c r="QEF90" s="308"/>
      <c r="QEG90" s="308"/>
      <c r="QEH90" s="308"/>
      <c r="QEI90" s="308"/>
      <c r="QEJ90" s="308"/>
      <c r="QEK90" s="308"/>
      <c r="QEL90" s="308"/>
      <c r="QEM90" s="308"/>
      <c r="QEN90" s="308"/>
      <c r="QEO90" s="309"/>
      <c r="QEP90" s="310"/>
      <c r="QEQ90" s="308"/>
      <c r="QER90" s="308"/>
      <c r="QES90" s="308"/>
      <c r="QET90" s="308"/>
      <c r="QEU90" s="308"/>
      <c r="QEV90" s="308"/>
      <c r="QEW90" s="308"/>
      <c r="QEX90" s="308"/>
      <c r="QEY90" s="315"/>
      <c r="QEZ90" s="319"/>
      <c r="QFA90" s="317"/>
      <c r="QFB90" s="305"/>
      <c r="QFC90" s="306"/>
      <c r="QFD90" s="314"/>
      <c r="QFE90" s="308"/>
      <c r="QFF90" s="308"/>
      <c r="QFG90" s="308"/>
      <c r="QFH90" s="308"/>
      <c r="QFI90" s="308"/>
      <c r="QFJ90" s="308"/>
      <c r="QFK90" s="308"/>
      <c r="QFL90" s="308"/>
      <c r="QFM90" s="308"/>
      <c r="QFN90" s="308"/>
      <c r="QFO90" s="308"/>
      <c r="QFP90" s="308"/>
      <c r="QFQ90" s="309"/>
      <c r="QFR90" s="310"/>
      <c r="QFS90" s="308"/>
      <c r="QFT90" s="308"/>
      <c r="QFU90" s="308"/>
      <c r="QFV90" s="308"/>
      <c r="QFW90" s="308"/>
      <c r="QFX90" s="308"/>
      <c r="QFY90" s="308"/>
      <c r="QFZ90" s="308"/>
      <c r="QGA90" s="315"/>
      <c r="QGB90" s="319"/>
      <c r="QGC90" s="317"/>
      <c r="QGD90" s="305"/>
      <c r="QGE90" s="306"/>
      <c r="QGF90" s="314"/>
      <c r="QGG90" s="308"/>
      <c r="QGH90" s="308"/>
      <c r="QGI90" s="308"/>
      <c r="QGJ90" s="308"/>
      <c r="QGK90" s="308"/>
      <c r="QGL90" s="308"/>
      <c r="QGM90" s="308"/>
      <c r="QGN90" s="308"/>
      <c r="QGO90" s="308"/>
      <c r="QGP90" s="308"/>
      <c r="QGQ90" s="308"/>
      <c r="QGR90" s="308"/>
      <c r="QGS90" s="309"/>
      <c r="QGT90" s="310"/>
      <c r="QGU90" s="308"/>
      <c r="QGV90" s="308"/>
      <c r="QGW90" s="308"/>
      <c r="QGX90" s="308"/>
      <c r="QGY90" s="308"/>
      <c r="QGZ90" s="308"/>
      <c r="QHA90" s="308"/>
      <c r="QHB90" s="308"/>
      <c r="QHC90" s="315"/>
      <c r="QHD90" s="319"/>
      <c r="QHE90" s="317"/>
      <c r="QHF90" s="305"/>
      <c r="QHG90" s="306"/>
      <c r="QHH90" s="314"/>
      <c r="QHI90" s="308"/>
      <c r="QHJ90" s="308"/>
      <c r="QHK90" s="308"/>
      <c r="QHL90" s="308"/>
      <c r="QHM90" s="308"/>
      <c r="QHN90" s="308"/>
      <c r="QHO90" s="308"/>
      <c r="QHP90" s="308"/>
      <c r="QHQ90" s="308"/>
      <c r="QHR90" s="308"/>
      <c r="QHS90" s="308"/>
      <c r="QHT90" s="308"/>
      <c r="QHU90" s="309"/>
      <c r="QHV90" s="310"/>
      <c r="QHW90" s="308"/>
      <c r="QHX90" s="308"/>
      <c r="QHY90" s="308"/>
      <c r="QHZ90" s="308"/>
      <c r="QIA90" s="308"/>
      <c r="QIB90" s="308"/>
      <c r="QIC90" s="308"/>
      <c r="QID90" s="308"/>
      <c r="QIE90" s="315"/>
      <c r="QIF90" s="319"/>
      <c r="QIG90" s="317"/>
      <c r="QIH90" s="305"/>
      <c r="QII90" s="306"/>
      <c r="QIJ90" s="314"/>
      <c r="QIK90" s="308"/>
      <c r="QIL90" s="308"/>
      <c r="QIM90" s="308"/>
      <c r="QIN90" s="308"/>
      <c r="QIO90" s="308"/>
      <c r="QIP90" s="308"/>
      <c r="QIQ90" s="308"/>
      <c r="QIR90" s="308"/>
      <c r="QIS90" s="308"/>
      <c r="QIT90" s="308"/>
      <c r="QIU90" s="308"/>
      <c r="QIV90" s="308"/>
      <c r="QIW90" s="309"/>
      <c r="QIX90" s="310"/>
      <c r="QIY90" s="308"/>
      <c r="QIZ90" s="308"/>
      <c r="QJA90" s="308"/>
      <c r="QJB90" s="308"/>
      <c r="QJC90" s="308"/>
      <c r="QJD90" s="308"/>
      <c r="QJE90" s="308"/>
      <c r="QJF90" s="308"/>
      <c r="QJG90" s="315"/>
      <c r="QJH90" s="319"/>
      <c r="QJI90" s="317"/>
      <c r="QJJ90" s="305"/>
      <c r="QJK90" s="306"/>
      <c r="QJL90" s="314"/>
      <c r="QJM90" s="308"/>
      <c r="QJN90" s="308"/>
      <c r="QJO90" s="308"/>
      <c r="QJP90" s="308"/>
      <c r="QJQ90" s="308"/>
      <c r="QJR90" s="308"/>
      <c r="QJS90" s="308"/>
      <c r="QJT90" s="308"/>
      <c r="QJU90" s="308"/>
      <c r="QJV90" s="308"/>
      <c r="QJW90" s="308"/>
      <c r="QJX90" s="308"/>
      <c r="QJY90" s="309"/>
      <c r="QJZ90" s="310"/>
      <c r="QKA90" s="308"/>
      <c r="QKB90" s="308"/>
      <c r="QKC90" s="308"/>
      <c r="QKD90" s="308"/>
      <c r="QKE90" s="308"/>
      <c r="QKF90" s="308"/>
      <c r="QKG90" s="308"/>
      <c r="QKH90" s="308"/>
      <c r="QKI90" s="315"/>
      <c r="QKJ90" s="319"/>
      <c r="QKK90" s="317"/>
      <c r="QKL90" s="305"/>
      <c r="QKM90" s="306"/>
      <c r="QKN90" s="314"/>
      <c r="QKO90" s="308"/>
      <c r="QKP90" s="308"/>
      <c r="QKQ90" s="308"/>
      <c r="QKR90" s="308"/>
      <c r="QKS90" s="308"/>
      <c r="QKT90" s="308"/>
      <c r="QKU90" s="308"/>
      <c r="QKV90" s="308"/>
      <c r="QKW90" s="308"/>
      <c r="QKX90" s="308"/>
      <c r="QKY90" s="308"/>
      <c r="QKZ90" s="308"/>
      <c r="QLA90" s="309"/>
      <c r="QLB90" s="310"/>
      <c r="QLC90" s="308"/>
      <c r="QLD90" s="308"/>
      <c r="QLE90" s="308"/>
      <c r="QLF90" s="308"/>
      <c r="QLG90" s="308"/>
      <c r="QLH90" s="308"/>
      <c r="QLI90" s="308"/>
      <c r="QLJ90" s="308"/>
      <c r="QLK90" s="315"/>
      <c r="QLL90" s="319"/>
      <c r="QLM90" s="317"/>
      <c r="QLN90" s="305"/>
      <c r="QLO90" s="306"/>
      <c r="QLP90" s="314"/>
      <c r="QLQ90" s="308"/>
      <c r="QLR90" s="308"/>
      <c r="QLS90" s="308"/>
      <c r="QLT90" s="308"/>
      <c r="QLU90" s="308"/>
      <c r="QLV90" s="308"/>
      <c r="QLW90" s="308"/>
      <c r="QLX90" s="308"/>
      <c r="QLY90" s="308"/>
      <c r="QLZ90" s="308"/>
      <c r="QMA90" s="308"/>
      <c r="QMB90" s="308"/>
      <c r="QMC90" s="309"/>
      <c r="QMD90" s="310"/>
      <c r="QME90" s="308"/>
      <c r="QMF90" s="308"/>
      <c r="QMG90" s="308"/>
      <c r="QMH90" s="308"/>
      <c r="QMI90" s="308"/>
      <c r="QMJ90" s="308"/>
      <c r="QMK90" s="308"/>
      <c r="QML90" s="308"/>
      <c r="QMM90" s="315"/>
      <c r="QMN90" s="319"/>
      <c r="QMO90" s="317"/>
      <c r="QMP90" s="305"/>
      <c r="QMQ90" s="306"/>
      <c r="QMR90" s="314"/>
      <c r="QMS90" s="308"/>
      <c r="QMT90" s="308"/>
      <c r="QMU90" s="308"/>
      <c r="QMV90" s="308"/>
      <c r="QMW90" s="308"/>
      <c r="QMX90" s="308"/>
      <c r="QMY90" s="308"/>
      <c r="QMZ90" s="308"/>
      <c r="QNA90" s="308"/>
      <c r="QNB90" s="308"/>
      <c r="QNC90" s="308"/>
      <c r="QND90" s="308"/>
      <c r="QNE90" s="309"/>
      <c r="QNF90" s="310"/>
      <c r="QNG90" s="308"/>
      <c r="QNH90" s="308"/>
      <c r="QNI90" s="308"/>
      <c r="QNJ90" s="308"/>
      <c r="QNK90" s="308"/>
      <c r="QNL90" s="308"/>
      <c r="QNM90" s="308"/>
      <c r="QNN90" s="308"/>
      <c r="QNO90" s="315"/>
      <c r="QNP90" s="319"/>
      <c r="QNQ90" s="317"/>
      <c r="QNR90" s="305"/>
      <c r="QNS90" s="306"/>
      <c r="QNT90" s="314"/>
      <c r="QNU90" s="308"/>
      <c r="QNV90" s="308"/>
      <c r="QNW90" s="308"/>
      <c r="QNX90" s="308"/>
      <c r="QNY90" s="308"/>
      <c r="QNZ90" s="308"/>
      <c r="QOA90" s="308"/>
      <c r="QOB90" s="308"/>
      <c r="QOC90" s="308"/>
      <c r="QOD90" s="308"/>
      <c r="QOE90" s="308"/>
      <c r="QOF90" s="308"/>
      <c r="QOG90" s="309"/>
      <c r="QOH90" s="310"/>
      <c r="QOI90" s="308"/>
      <c r="QOJ90" s="308"/>
      <c r="QOK90" s="308"/>
      <c r="QOL90" s="308"/>
      <c r="QOM90" s="308"/>
      <c r="QON90" s="308"/>
      <c r="QOO90" s="308"/>
      <c r="QOP90" s="308"/>
      <c r="QOQ90" s="315"/>
      <c r="QOR90" s="319"/>
      <c r="QOS90" s="317"/>
      <c r="QOT90" s="305"/>
      <c r="QOU90" s="306"/>
      <c r="QOV90" s="314"/>
      <c r="QOW90" s="308"/>
      <c r="QOX90" s="308"/>
      <c r="QOY90" s="308"/>
      <c r="QOZ90" s="308"/>
      <c r="QPA90" s="308"/>
      <c r="QPB90" s="308"/>
      <c r="QPC90" s="308"/>
      <c r="QPD90" s="308"/>
      <c r="QPE90" s="308"/>
      <c r="QPF90" s="308"/>
      <c r="QPG90" s="308"/>
      <c r="QPH90" s="308"/>
      <c r="QPI90" s="309"/>
      <c r="QPJ90" s="310"/>
      <c r="QPK90" s="308"/>
      <c r="QPL90" s="308"/>
      <c r="QPM90" s="308"/>
      <c r="QPN90" s="308"/>
      <c r="QPO90" s="308"/>
      <c r="QPP90" s="308"/>
      <c r="QPQ90" s="308"/>
      <c r="QPR90" s="308"/>
      <c r="QPS90" s="315"/>
      <c r="QPT90" s="319"/>
      <c r="QPU90" s="317"/>
      <c r="QPV90" s="305"/>
      <c r="QPW90" s="306"/>
      <c r="QPX90" s="314"/>
      <c r="QPY90" s="308"/>
      <c r="QPZ90" s="308"/>
      <c r="QQA90" s="308"/>
      <c r="QQB90" s="308"/>
      <c r="QQC90" s="308"/>
      <c r="QQD90" s="308"/>
      <c r="QQE90" s="308"/>
      <c r="QQF90" s="308"/>
      <c r="QQG90" s="308"/>
      <c r="QQH90" s="308"/>
      <c r="QQI90" s="308"/>
      <c r="QQJ90" s="308"/>
      <c r="QQK90" s="309"/>
      <c r="QQL90" s="310"/>
      <c r="QQM90" s="308"/>
      <c r="QQN90" s="308"/>
      <c r="QQO90" s="308"/>
      <c r="QQP90" s="308"/>
      <c r="QQQ90" s="308"/>
      <c r="QQR90" s="308"/>
      <c r="QQS90" s="308"/>
      <c r="QQT90" s="308"/>
      <c r="QQU90" s="315"/>
      <c r="QQV90" s="319"/>
      <c r="QQW90" s="317"/>
      <c r="QQX90" s="305"/>
      <c r="QQY90" s="306"/>
      <c r="QQZ90" s="314"/>
      <c r="QRA90" s="308"/>
      <c r="QRB90" s="308"/>
      <c r="QRC90" s="308"/>
      <c r="QRD90" s="308"/>
      <c r="QRE90" s="308"/>
      <c r="QRF90" s="308"/>
      <c r="QRG90" s="308"/>
      <c r="QRH90" s="308"/>
      <c r="QRI90" s="308"/>
      <c r="QRJ90" s="308"/>
      <c r="QRK90" s="308"/>
      <c r="QRL90" s="308"/>
      <c r="QRM90" s="309"/>
      <c r="QRN90" s="310"/>
      <c r="QRO90" s="308"/>
      <c r="QRP90" s="308"/>
      <c r="QRQ90" s="308"/>
      <c r="QRR90" s="308"/>
      <c r="QRS90" s="308"/>
      <c r="QRT90" s="308"/>
      <c r="QRU90" s="308"/>
      <c r="QRV90" s="308"/>
      <c r="QRW90" s="315"/>
      <c r="QRX90" s="319"/>
      <c r="QRY90" s="317"/>
      <c r="QRZ90" s="305"/>
      <c r="QSA90" s="306"/>
      <c r="QSB90" s="314"/>
      <c r="QSC90" s="308"/>
      <c r="QSD90" s="308"/>
      <c r="QSE90" s="308"/>
      <c r="QSF90" s="308"/>
      <c r="QSG90" s="308"/>
      <c r="QSH90" s="308"/>
      <c r="QSI90" s="308"/>
      <c r="QSJ90" s="308"/>
      <c r="QSK90" s="308"/>
      <c r="QSL90" s="308"/>
      <c r="QSM90" s="308"/>
      <c r="QSN90" s="308"/>
      <c r="QSO90" s="309"/>
      <c r="QSP90" s="310"/>
      <c r="QSQ90" s="308"/>
      <c r="QSR90" s="308"/>
      <c r="QSS90" s="308"/>
      <c r="QST90" s="308"/>
      <c r="QSU90" s="308"/>
      <c r="QSV90" s="308"/>
      <c r="QSW90" s="308"/>
      <c r="QSX90" s="308"/>
      <c r="QSY90" s="315"/>
      <c r="QSZ90" s="319"/>
      <c r="QTA90" s="317"/>
      <c r="QTB90" s="305"/>
      <c r="QTC90" s="306"/>
      <c r="QTD90" s="314"/>
      <c r="QTE90" s="308"/>
      <c r="QTF90" s="308"/>
      <c r="QTG90" s="308"/>
      <c r="QTH90" s="308"/>
      <c r="QTI90" s="308"/>
      <c r="QTJ90" s="308"/>
      <c r="QTK90" s="308"/>
      <c r="QTL90" s="308"/>
      <c r="QTM90" s="308"/>
      <c r="QTN90" s="308"/>
      <c r="QTO90" s="308"/>
      <c r="QTP90" s="308"/>
      <c r="QTQ90" s="309"/>
      <c r="QTR90" s="310"/>
      <c r="QTS90" s="308"/>
      <c r="QTT90" s="308"/>
      <c r="QTU90" s="308"/>
      <c r="QTV90" s="308"/>
      <c r="QTW90" s="308"/>
      <c r="QTX90" s="308"/>
      <c r="QTY90" s="308"/>
      <c r="QTZ90" s="308"/>
      <c r="QUA90" s="315"/>
      <c r="QUB90" s="319"/>
      <c r="QUC90" s="317"/>
      <c r="QUD90" s="305"/>
      <c r="QUE90" s="306"/>
      <c r="QUF90" s="314"/>
      <c r="QUG90" s="308"/>
      <c r="QUH90" s="308"/>
      <c r="QUI90" s="308"/>
      <c r="QUJ90" s="308"/>
      <c r="QUK90" s="308"/>
      <c r="QUL90" s="308"/>
      <c r="QUM90" s="308"/>
      <c r="QUN90" s="308"/>
      <c r="QUO90" s="308"/>
      <c r="QUP90" s="308"/>
      <c r="QUQ90" s="308"/>
      <c r="QUR90" s="308"/>
      <c r="QUS90" s="309"/>
      <c r="QUT90" s="310"/>
      <c r="QUU90" s="308"/>
      <c r="QUV90" s="308"/>
      <c r="QUW90" s="308"/>
      <c r="QUX90" s="308"/>
      <c r="QUY90" s="308"/>
      <c r="QUZ90" s="308"/>
      <c r="QVA90" s="308"/>
      <c r="QVB90" s="308"/>
      <c r="QVC90" s="315"/>
      <c r="QVD90" s="319"/>
      <c r="QVE90" s="317"/>
      <c r="QVF90" s="305"/>
      <c r="QVG90" s="306"/>
      <c r="QVH90" s="314"/>
      <c r="QVI90" s="308"/>
      <c r="QVJ90" s="308"/>
      <c r="QVK90" s="308"/>
      <c r="QVL90" s="308"/>
      <c r="QVM90" s="308"/>
      <c r="QVN90" s="308"/>
      <c r="QVO90" s="308"/>
      <c r="QVP90" s="308"/>
      <c r="QVQ90" s="308"/>
      <c r="QVR90" s="308"/>
      <c r="QVS90" s="308"/>
      <c r="QVT90" s="308"/>
      <c r="QVU90" s="309"/>
      <c r="QVV90" s="310"/>
      <c r="QVW90" s="308"/>
      <c r="QVX90" s="308"/>
      <c r="QVY90" s="308"/>
      <c r="QVZ90" s="308"/>
      <c r="QWA90" s="308"/>
      <c r="QWB90" s="308"/>
      <c r="QWC90" s="308"/>
      <c r="QWD90" s="308"/>
      <c r="QWE90" s="315"/>
      <c r="QWF90" s="319"/>
      <c r="QWG90" s="317"/>
      <c r="QWH90" s="305"/>
      <c r="QWI90" s="306"/>
      <c r="QWJ90" s="314"/>
      <c r="QWK90" s="308"/>
      <c r="QWL90" s="308"/>
      <c r="QWM90" s="308"/>
      <c r="QWN90" s="308"/>
      <c r="QWO90" s="308"/>
      <c r="QWP90" s="308"/>
      <c r="QWQ90" s="308"/>
      <c r="QWR90" s="308"/>
      <c r="QWS90" s="308"/>
      <c r="QWT90" s="308"/>
      <c r="QWU90" s="308"/>
      <c r="QWV90" s="308"/>
      <c r="QWW90" s="309"/>
      <c r="QWX90" s="310"/>
      <c r="QWY90" s="308"/>
      <c r="QWZ90" s="308"/>
      <c r="QXA90" s="308"/>
      <c r="QXB90" s="308"/>
      <c r="QXC90" s="308"/>
      <c r="QXD90" s="308"/>
      <c r="QXE90" s="308"/>
      <c r="QXF90" s="308"/>
      <c r="QXG90" s="315"/>
      <c r="QXH90" s="319"/>
      <c r="QXI90" s="317"/>
      <c r="QXJ90" s="305"/>
      <c r="QXK90" s="306"/>
      <c r="QXL90" s="314"/>
      <c r="QXM90" s="308"/>
      <c r="QXN90" s="308"/>
      <c r="QXO90" s="308"/>
      <c r="QXP90" s="308"/>
      <c r="QXQ90" s="308"/>
      <c r="QXR90" s="308"/>
      <c r="QXS90" s="308"/>
      <c r="QXT90" s="308"/>
      <c r="QXU90" s="308"/>
      <c r="QXV90" s="308"/>
      <c r="QXW90" s="308"/>
      <c r="QXX90" s="308"/>
      <c r="QXY90" s="309"/>
      <c r="QXZ90" s="310"/>
      <c r="QYA90" s="308"/>
      <c r="QYB90" s="308"/>
      <c r="QYC90" s="308"/>
      <c r="QYD90" s="308"/>
      <c r="QYE90" s="308"/>
      <c r="QYF90" s="308"/>
      <c r="QYG90" s="308"/>
      <c r="QYH90" s="308"/>
      <c r="QYI90" s="315"/>
      <c r="QYJ90" s="319"/>
      <c r="QYK90" s="317"/>
      <c r="QYL90" s="305"/>
      <c r="QYM90" s="306"/>
      <c r="QYN90" s="314"/>
      <c r="QYO90" s="308"/>
      <c r="QYP90" s="308"/>
      <c r="QYQ90" s="308"/>
      <c r="QYR90" s="308"/>
      <c r="QYS90" s="308"/>
      <c r="QYT90" s="308"/>
      <c r="QYU90" s="308"/>
      <c r="QYV90" s="308"/>
      <c r="QYW90" s="308"/>
      <c r="QYX90" s="308"/>
      <c r="QYY90" s="308"/>
      <c r="QYZ90" s="308"/>
      <c r="QZA90" s="309"/>
      <c r="QZB90" s="310"/>
      <c r="QZC90" s="308"/>
      <c r="QZD90" s="308"/>
      <c r="QZE90" s="308"/>
      <c r="QZF90" s="308"/>
      <c r="QZG90" s="308"/>
      <c r="QZH90" s="308"/>
      <c r="QZI90" s="308"/>
      <c r="QZJ90" s="308"/>
      <c r="QZK90" s="315"/>
      <c r="QZL90" s="319"/>
      <c r="QZM90" s="317"/>
      <c r="QZN90" s="305"/>
      <c r="QZO90" s="306"/>
      <c r="QZP90" s="314"/>
      <c r="QZQ90" s="308"/>
      <c r="QZR90" s="308"/>
      <c r="QZS90" s="308"/>
      <c r="QZT90" s="308"/>
      <c r="QZU90" s="308"/>
      <c r="QZV90" s="308"/>
      <c r="QZW90" s="308"/>
      <c r="QZX90" s="308"/>
      <c r="QZY90" s="308"/>
      <c r="QZZ90" s="308"/>
      <c r="RAA90" s="308"/>
      <c r="RAB90" s="308"/>
      <c r="RAC90" s="309"/>
      <c r="RAD90" s="310"/>
      <c r="RAE90" s="308"/>
      <c r="RAF90" s="308"/>
      <c r="RAG90" s="308"/>
      <c r="RAH90" s="308"/>
      <c r="RAI90" s="308"/>
      <c r="RAJ90" s="308"/>
      <c r="RAK90" s="308"/>
      <c r="RAL90" s="308"/>
      <c r="RAM90" s="315"/>
      <c r="RAN90" s="319"/>
      <c r="RAO90" s="317"/>
      <c r="RAP90" s="305"/>
      <c r="RAQ90" s="306"/>
      <c r="RAR90" s="314"/>
      <c r="RAS90" s="308"/>
      <c r="RAT90" s="308"/>
      <c r="RAU90" s="308"/>
      <c r="RAV90" s="308"/>
      <c r="RAW90" s="308"/>
      <c r="RAX90" s="308"/>
      <c r="RAY90" s="308"/>
      <c r="RAZ90" s="308"/>
      <c r="RBA90" s="308"/>
      <c r="RBB90" s="308"/>
      <c r="RBC90" s="308"/>
      <c r="RBD90" s="308"/>
      <c r="RBE90" s="309"/>
      <c r="RBF90" s="310"/>
      <c r="RBG90" s="308"/>
      <c r="RBH90" s="308"/>
      <c r="RBI90" s="308"/>
      <c r="RBJ90" s="308"/>
      <c r="RBK90" s="308"/>
      <c r="RBL90" s="308"/>
      <c r="RBM90" s="308"/>
      <c r="RBN90" s="308"/>
      <c r="RBO90" s="315"/>
      <c r="RBP90" s="319"/>
      <c r="RBQ90" s="317"/>
      <c r="RBR90" s="305"/>
      <c r="RBS90" s="306"/>
      <c r="RBT90" s="314"/>
      <c r="RBU90" s="308"/>
      <c r="RBV90" s="308"/>
      <c r="RBW90" s="308"/>
      <c r="RBX90" s="308"/>
      <c r="RBY90" s="308"/>
      <c r="RBZ90" s="308"/>
      <c r="RCA90" s="308"/>
      <c r="RCB90" s="308"/>
      <c r="RCC90" s="308"/>
      <c r="RCD90" s="308"/>
      <c r="RCE90" s="308"/>
      <c r="RCF90" s="308"/>
      <c r="RCG90" s="309"/>
      <c r="RCH90" s="310"/>
      <c r="RCI90" s="308"/>
      <c r="RCJ90" s="308"/>
      <c r="RCK90" s="308"/>
      <c r="RCL90" s="308"/>
      <c r="RCM90" s="308"/>
      <c r="RCN90" s="308"/>
      <c r="RCO90" s="308"/>
      <c r="RCP90" s="308"/>
      <c r="RCQ90" s="315"/>
      <c r="RCR90" s="319"/>
      <c r="RCS90" s="317"/>
      <c r="RCT90" s="305"/>
      <c r="RCU90" s="306"/>
      <c r="RCV90" s="314"/>
      <c r="RCW90" s="308"/>
      <c r="RCX90" s="308"/>
      <c r="RCY90" s="308"/>
      <c r="RCZ90" s="308"/>
      <c r="RDA90" s="308"/>
      <c r="RDB90" s="308"/>
      <c r="RDC90" s="308"/>
      <c r="RDD90" s="308"/>
      <c r="RDE90" s="308"/>
      <c r="RDF90" s="308"/>
      <c r="RDG90" s="308"/>
      <c r="RDH90" s="308"/>
      <c r="RDI90" s="309"/>
      <c r="RDJ90" s="310"/>
      <c r="RDK90" s="308"/>
      <c r="RDL90" s="308"/>
      <c r="RDM90" s="308"/>
      <c r="RDN90" s="308"/>
      <c r="RDO90" s="308"/>
      <c r="RDP90" s="308"/>
      <c r="RDQ90" s="308"/>
      <c r="RDR90" s="308"/>
      <c r="RDS90" s="315"/>
      <c r="RDT90" s="319"/>
      <c r="RDU90" s="317"/>
      <c r="RDV90" s="305"/>
      <c r="RDW90" s="306"/>
      <c r="RDX90" s="314"/>
      <c r="RDY90" s="308"/>
      <c r="RDZ90" s="308"/>
      <c r="REA90" s="308"/>
      <c r="REB90" s="308"/>
      <c r="REC90" s="308"/>
      <c r="RED90" s="308"/>
      <c r="REE90" s="308"/>
      <c r="REF90" s="308"/>
      <c r="REG90" s="308"/>
      <c r="REH90" s="308"/>
      <c r="REI90" s="308"/>
      <c r="REJ90" s="308"/>
      <c r="REK90" s="309"/>
      <c r="REL90" s="310"/>
      <c r="REM90" s="308"/>
      <c r="REN90" s="308"/>
      <c r="REO90" s="308"/>
      <c r="REP90" s="308"/>
      <c r="REQ90" s="308"/>
      <c r="RER90" s="308"/>
      <c r="RES90" s="308"/>
      <c r="RET90" s="308"/>
      <c r="REU90" s="315"/>
      <c r="REV90" s="319"/>
      <c r="REW90" s="317"/>
      <c r="REX90" s="305"/>
      <c r="REY90" s="306"/>
      <c r="REZ90" s="314"/>
      <c r="RFA90" s="308"/>
      <c r="RFB90" s="308"/>
      <c r="RFC90" s="308"/>
      <c r="RFD90" s="308"/>
      <c r="RFE90" s="308"/>
      <c r="RFF90" s="308"/>
      <c r="RFG90" s="308"/>
      <c r="RFH90" s="308"/>
      <c r="RFI90" s="308"/>
      <c r="RFJ90" s="308"/>
      <c r="RFK90" s="308"/>
      <c r="RFL90" s="308"/>
      <c r="RFM90" s="309"/>
      <c r="RFN90" s="310"/>
      <c r="RFO90" s="308"/>
      <c r="RFP90" s="308"/>
      <c r="RFQ90" s="308"/>
      <c r="RFR90" s="308"/>
      <c r="RFS90" s="308"/>
      <c r="RFT90" s="308"/>
      <c r="RFU90" s="308"/>
      <c r="RFV90" s="308"/>
      <c r="RFW90" s="315"/>
      <c r="RFX90" s="319"/>
      <c r="RFY90" s="317"/>
      <c r="RFZ90" s="305"/>
      <c r="RGA90" s="306"/>
      <c r="RGB90" s="314"/>
      <c r="RGC90" s="308"/>
      <c r="RGD90" s="308"/>
      <c r="RGE90" s="308"/>
      <c r="RGF90" s="308"/>
      <c r="RGG90" s="308"/>
      <c r="RGH90" s="308"/>
      <c r="RGI90" s="308"/>
      <c r="RGJ90" s="308"/>
      <c r="RGK90" s="308"/>
      <c r="RGL90" s="308"/>
      <c r="RGM90" s="308"/>
      <c r="RGN90" s="308"/>
      <c r="RGO90" s="309"/>
      <c r="RGP90" s="310"/>
      <c r="RGQ90" s="308"/>
      <c r="RGR90" s="308"/>
      <c r="RGS90" s="308"/>
      <c r="RGT90" s="308"/>
      <c r="RGU90" s="308"/>
      <c r="RGV90" s="308"/>
      <c r="RGW90" s="308"/>
      <c r="RGX90" s="308"/>
      <c r="RGY90" s="315"/>
      <c r="RGZ90" s="319"/>
      <c r="RHA90" s="317"/>
      <c r="RHB90" s="305"/>
      <c r="RHC90" s="306"/>
      <c r="RHD90" s="314"/>
      <c r="RHE90" s="308"/>
      <c r="RHF90" s="308"/>
      <c r="RHG90" s="308"/>
      <c r="RHH90" s="308"/>
      <c r="RHI90" s="308"/>
      <c r="RHJ90" s="308"/>
      <c r="RHK90" s="308"/>
      <c r="RHL90" s="308"/>
      <c r="RHM90" s="308"/>
      <c r="RHN90" s="308"/>
      <c r="RHO90" s="308"/>
      <c r="RHP90" s="308"/>
      <c r="RHQ90" s="309"/>
      <c r="RHR90" s="310"/>
      <c r="RHS90" s="308"/>
      <c r="RHT90" s="308"/>
      <c r="RHU90" s="308"/>
      <c r="RHV90" s="308"/>
      <c r="RHW90" s="308"/>
      <c r="RHX90" s="308"/>
      <c r="RHY90" s="308"/>
      <c r="RHZ90" s="308"/>
      <c r="RIA90" s="315"/>
      <c r="RIB90" s="319"/>
      <c r="RIC90" s="317"/>
      <c r="RID90" s="305"/>
      <c r="RIE90" s="306"/>
      <c r="RIF90" s="314"/>
      <c r="RIG90" s="308"/>
      <c r="RIH90" s="308"/>
      <c r="RII90" s="308"/>
      <c r="RIJ90" s="308"/>
      <c r="RIK90" s="308"/>
      <c r="RIL90" s="308"/>
      <c r="RIM90" s="308"/>
      <c r="RIN90" s="308"/>
      <c r="RIO90" s="308"/>
      <c r="RIP90" s="308"/>
      <c r="RIQ90" s="308"/>
      <c r="RIR90" s="308"/>
      <c r="RIS90" s="309"/>
      <c r="RIT90" s="310"/>
      <c r="RIU90" s="308"/>
      <c r="RIV90" s="308"/>
      <c r="RIW90" s="308"/>
      <c r="RIX90" s="308"/>
      <c r="RIY90" s="308"/>
      <c r="RIZ90" s="308"/>
      <c r="RJA90" s="308"/>
      <c r="RJB90" s="308"/>
      <c r="RJC90" s="315"/>
      <c r="RJD90" s="319"/>
      <c r="RJE90" s="317"/>
      <c r="RJF90" s="305"/>
      <c r="RJG90" s="306"/>
      <c r="RJH90" s="314"/>
      <c r="RJI90" s="308"/>
      <c r="RJJ90" s="308"/>
      <c r="RJK90" s="308"/>
      <c r="RJL90" s="308"/>
      <c r="RJM90" s="308"/>
      <c r="RJN90" s="308"/>
      <c r="RJO90" s="308"/>
      <c r="RJP90" s="308"/>
      <c r="RJQ90" s="308"/>
      <c r="RJR90" s="308"/>
      <c r="RJS90" s="308"/>
      <c r="RJT90" s="308"/>
      <c r="RJU90" s="309"/>
      <c r="RJV90" s="310"/>
      <c r="RJW90" s="308"/>
      <c r="RJX90" s="308"/>
      <c r="RJY90" s="308"/>
      <c r="RJZ90" s="308"/>
      <c r="RKA90" s="308"/>
      <c r="RKB90" s="308"/>
      <c r="RKC90" s="308"/>
      <c r="RKD90" s="308"/>
      <c r="RKE90" s="315"/>
      <c r="RKF90" s="319"/>
      <c r="RKG90" s="317"/>
      <c r="RKH90" s="305"/>
      <c r="RKI90" s="306"/>
      <c r="RKJ90" s="314"/>
      <c r="RKK90" s="308"/>
      <c r="RKL90" s="308"/>
      <c r="RKM90" s="308"/>
      <c r="RKN90" s="308"/>
      <c r="RKO90" s="308"/>
      <c r="RKP90" s="308"/>
      <c r="RKQ90" s="308"/>
      <c r="RKR90" s="308"/>
      <c r="RKS90" s="308"/>
      <c r="RKT90" s="308"/>
      <c r="RKU90" s="308"/>
      <c r="RKV90" s="308"/>
      <c r="RKW90" s="309"/>
      <c r="RKX90" s="310"/>
      <c r="RKY90" s="308"/>
      <c r="RKZ90" s="308"/>
      <c r="RLA90" s="308"/>
      <c r="RLB90" s="308"/>
      <c r="RLC90" s="308"/>
      <c r="RLD90" s="308"/>
      <c r="RLE90" s="308"/>
      <c r="RLF90" s="308"/>
      <c r="RLG90" s="315"/>
      <c r="RLH90" s="319"/>
      <c r="RLI90" s="317"/>
      <c r="RLJ90" s="305"/>
      <c r="RLK90" s="306"/>
      <c r="RLL90" s="314"/>
      <c r="RLM90" s="308"/>
      <c r="RLN90" s="308"/>
      <c r="RLO90" s="308"/>
      <c r="RLP90" s="308"/>
      <c r="RLQ90" s="308"/>
      <c r="RLR90" s="308"/>
      <c r="RLS90" s="308"/>
      <c r="RLT90" s="308"/>
      <c r="RLU90" s="308"/>
      <c r="RLV90" s="308"/>
      <c r="RLW90" s="308"/>
      <c r="RLX90" s="308"/>
      <c r="RLY90" s="309"/>
      <c r="RLZ90" s="310"/>
      <c r="RMA90" s="308"/>
      <c r="RMB90" s="308"/>
      <c r="RMC90" s="308"/>
      <c r="RMD90" s="308"/>
      <c r="RME90" s="308"/>
      <c r="RMF90" s="308"/>
      <c r="RMG90" s="308"/>
      <c r="RMH90" s="308"/>
      <c r="RMI90" s="315"/>
      <c r="RMJ90" s="319"/>
      <c r="RMK90" s="317"/>
      <c r="RML90" s="305"/>
      <c r="RMM90" s="306"/>
      <c r="RMN90" s="314"/>
      <c r="RMO90" s="308"/>
      <c r="RMP90" s="308"/>
      <c r="RMQ90" s="308"/>
      <c r="RMR90" s="308"/>
      <c r="RMS90" s="308"/>
      <c r="RMT90" s="308"/>
      <c r="RMU90" s="308"/>
      <c r="RMV90" s="308"/>
      <c r="RMW90" s="308"/>
      <c r="RMX90" s="308"/>
      <c r="RMY90" s="308"/>
      <c r="RMZ90" s="308"/>
      <c r="RNA90" s="309"/>
      <c r="RNB90" s="310"/>
      <c r="RNC90" s="308"/>
      <c r="RND90" s="308"/>
      <c r="RNE90" s="308"/>
      <c r="RNF90" s="308"/>
      <c r="RNG90" s="308"/>
      <c r="RNH90" s="308"/>
      <c r="RNI90" s="308"/>
      <c r="RNJ90" s="308"/>
      <c r="RNK90" s="315"/>
      <c r="RNL90" s="319"/>
      <c r="RNM90" s="317"/>
      <c r="RNN90" s="305"/>
      <c r="RNO90" s="306"/>
      <c r="RNP90" s="314"/>
      <c r="RNQ90" s="308"/>
      <c r="RNR90" s="308"/>
      <c r="RNS90" s="308"/>
      <c r="RNT90" s="308"/>
      <c r="RNU90" s="308"/>
      <c r="RNV90" s="308"/>
      <c r="RNW90" s="308"/>
      <c r="RNX90" s="308"/>
      <c r="RNY90" s="308"/>
      <c r="RNZ90" s="308"/>
      <c r="ROA90" s="308"/>
      <c r="ROB90" s="308"/>
      <c r="ROC90" s="309"/>
      <c r="ROD90" s="310"/>
      <c r="ROE90" s="308"/>
      <c r="ROF90" s="308"/>
      <c r="ROG90" s="308"/>
      <c r="ROH90" s="308"/>
      <c r="ROI90" s="308"/>
      <c r="ROJ90" s="308"/>
      <c r="ROK90" s="308"/>
      <c r="ROL90" s="308"/>
      <c r="ROM90" s="315"/>
      <c r="RON90" s="319"/>
      <c r="ROO90" s="317"/>
      <c r="ROP90" s="305"/>
      <c r="ROQ90" s="306"/>
      <c r="ROR90" s="314"/>
      <c r="ROS90" s="308"/>
      <c r="ROT90" s="308"/>
      <c r="ROU90" s="308"/>
      <c r="ROV90" s="308"/>
      <c r="ROW90" s="308"/>
      <c r="ROX90" s="308"/>
      <c r="ROY90" s="308"/>
      <c r="ROZ90" s="308"/>
      <c r="RPA90" s="308"/>
      <c r="RPB90" s="308"/>
      <c r="RPC90" s="308"/>
      <c r="RPD90" s="308"/>
      <c r="RPE90" s="309"/>
      <c r="RPF90" s="310"/>
      <c r="RPG90" s="308"/>
      <c r="RPH90" s="308"/>
      <c r="RPI90" s="308"/>
      <c r="RPJ90" s="308"/>
      <c r="RPK90" s="308"/>
      <c r="RPL90" s="308"/>
      <c r="RPM90" s="308"/>
      <c r="RPN90" s="308"/>
      <c r="RPO90" s="315"/>
      <c r="RPP90" s="319"/>
      <c r="RPQ90" s="317"/>
      <c r="RPR90" s="305"/>
      <c r="RPS90" s="306"/>
      <c r="RPT90" s="314"/>
      <c r="RPU90" s="308"/>
      <c r="RPV90" s="308"/>
      <c r="RPW90" s="308"/>
      <c r="RPX90" s="308"/>
      <c r="RPY90" s="308"/>
      <c r="RPZ90" s="308"/>
      <c r="RQA90" s="308"/>
      <c r="RQB90" s="308"/>
      <c r="RQC90" s="308"/>
      <c r="RQD90" s="308"/>
      <c r="RQE90" s="308"/>
      <c r="RQF90" s="308"/>
      <c r="RQG90" s="309"/>
      <c r="RQH90" s="310"/>
      <c r="RQI90" s="308"/>
      <c r="RQJ90" s="308"/>
      <c r="RQK90" s="308"/>
      <c r="RQL90" s="308"/>
      <c r="RQM90" s="308"/>
      <c r="RQN90" s="308"/>
      <c r="RQO90" s="308"/>
      <c r="RQP90" s="308"/>
      <c r="RQQ90" s="315"/>
      <c r="RQR90" s="319"/>
      <c r="RQS90" s="317"/>
      <c r="RQT90" s="305"/>
      <c r="RQU90" s="306"/>
      <c r="RQV90" s="314"/>
      <c r="RQW90" s="308"/>
      <c r="RQX90" s="308"/>
      <c r="RQY90" s="308"/>
      <c r="RQZ90" s="308"/>
      <c r="RRA90" s="308"/>
      <c r="RRB90" s="308"/>
      <c r="RRC90" s="308"/>
      <c r="RRD90" s="308"/>
      <c r="RRE90" s="308"/>
      <c r="RRF90" s="308"/>
      <c r="RRG90" s="308"/>
      <c r="RRH90" s="308"/>
      <c r="RRI90" s="309"/>
      <c r="RRJ90" s="310"/>
      <c r="RRK90" s="308"/>
      <c r="RRL90" s="308"/>
      <c r="RRM90" s="308"/>
      <c r="RRN90" s="308"/>
      <c r="RRO90" s="308"/>
      <c r="RRP90" s="308"/>
      <c r="RRQ90" s="308"/>
      <c r="RRR90" s="308"/>
      <c r="RRS90" s="315"/>
      <c r="RRT90" s="319"/>
      <c r="RRU90" s="317"/>
      <c r="RRV90" s="305"/>
      <c r="RRW90" s="306"/>
      <c r="RRX90" s="314"/>
      <c r="RRY90" s="308"/>
      <c r="RRZ90" s="308"/>
      <c r="RSA90" s="308"/>
      <c r="RSB90" s="308"/>
      <c r="RSC90" s="308"/>
      <c r="RSD90" s="308"/>
      <c r="RSE90" s="308"/>
      <c r="RSF90" s="308"/>
      <c r="RSG90" s="308"/>
      <c r="RSH90" s="308"/>
      <c r="RSI90" s="308"/>
      <c r="RSJ90" s="308"/>
      <c r="RSK90" s="309"/>
      <c r="RSL90" s="310"/>
      <c r="RSM90" s="308"/>
      <c r="RSN90" s="308"/>
      <c r="RSO90" s="308"/>
      <c r="RSP90" s="308"/>
      <c r="RSQ90" s="308"/>
      <c r="RSR90" s="308"/>
      <c r="RSS90" s="308"/>
      <c r="RST90" s="308"/>
      <c r="RSU90" s="315"/>
      <c r="RSV90" s="319"/>
      <c r="RSW90" s="317"/>
      <c r="RSX90" s="305"/>
      <c r="RSY90" s="306"/>
      <c r="RSZ90" s="314"/>
      <c r="RTA90" s="308"/>
      <c r="RTB90" s="308"/>
      <c r="RTC90" s="308"/>
      <c r="RTD90" s="308"/>
      <c r="RTE90" s="308"/>
      <c r="RTF90" s="308"/>
      <c r="RTG90" s="308"/>
      <c r="RTH90" s="308"/>
      <c r="RTI90" s="308"/>
      <c r="RTJ90" s="308"/>
      <c r="RTK90" s="308"/>
      <c r="RTL90" s="308"/>
      <c r="RTM90" s="309"/>
      <c r="RTN90" s="310"/>
      <c r="RTO90" s="308"/>
      <c r="RTP90" s="308"/>
      <c r="RTQ90" s="308"/>
      <c r="RTR90" s="308"/>
      <c r="RTS90" s="308"/>
      <c r="RTT90" s="308"/>
      <c r="RTU90" s="308"/>
      <c r="RTV90" s="308"/>
      <c r="RTW90" s="315"/>
      <c r="RTX90" s="319"/>
      <c r="RTY90" s="317"/>
      <c r="RTZ90" s="305"/>
      <c r="RUA90" s="306"/>
      <c r="RUB90" s="314"/>
      <c r="RUC90" s="308"/>
      <c r="RUD90" s="308"/>
      <c r="RUE90" s="308"/>
      <c r="RUF90" s="308"/>
      <c r="RUG90" s="308"/>
      <c r="RUH90" s="308"/>
      <c r="RUI90" s="308"/>
      <c r="RUJ90" s="308"/>
      <c r="RUK90" s="308"/>
      <c r="RUL90" s="308"/>
      <c r="RUM90" s="308"/>
      <c r="RUN90" s="308"/>
      <c r="RUO90" s="309"/>
      <c r="RUP90" s="310"/>
      <c r="RUQ90" s="308"/>
      <c r="RUR90" s="308"/>
      <c r="RUS90" s="308"/>
      <c r="RUT90" s="308"/>
      <c r="RUU90" s="308"/>
      <c r="RUV90" s="308"/>
      <c r="RUW90" s="308"/>
      <c r="RUX90" s="308"/>
      <c r="RUY90" s="315"/>
      <c r="RUZ90" s="319"/>
      <c r="RVA90" s="317"/>
      <c r="RVB90" s="305"/>
      <c r="RVC90" s="306"/>
      <c r="RVD90" s="314"/>
      <c r="RVE90" s="308"/>
      <c r="RVF90" s="308"/>
      <c r="RVG90" s="308"/>
      <c r="RVH90" s="308"/>
      <c r="RVI90" s="308"/>
      <c r="RVJ90" s="308"/>
      <c r="RVK90" s="308"/>
      <c r="RVL90" s="308"/>
      <c r="RVM90" s="308"/>
      <c r="RVN90" s="308"/>
      <c r="RVO90" s="308"/>
      <c r="RVP90" s="308"/>
      <c r="RVQ90" s="309"/>
      <c r="RVR90" s="310"/>
      <c r="RVS90" s="308"/>
      <c r="RVT90" s="308"/>
      <c r="RVU90" s="308"/>
      <c r="RVV90" s="308"/>
      <c r="RVW90" s="308"/>
      <c r="RVX90" s="308"/>
      <c r="RVY90" s="308"/>
      <c r="RVZ90" s="308"/>
      <c r="RWA90" s="315"/>
      <c r="RWB90" s="319"/>
      <c r="RWC90" s="317"/>
      <c r="RWD90" s="305"/>
      <c r="RWE90" s="306"/>
      <c r="RWF90" s="314"/>
      <c r="RWG90" s="308"/>
      <c r="RWH90" s="308"/>
      <c r="RWI90" s="308"/>
      <c r="RWJ90" s="308"/>
      <c r="RWK90" s="308"/>
      <c r="RWL90" s="308"/>
      <c r="RWM90" s="308"/>
      <c r="RWN90" s="308"/>
      <c r="RWO90" s="308"/>
      <c r="RWP90" s="308"/>
      <c r="RWQ90" s="308"/>
      <c r="RWR90" s="308"/>
      <c r="RWS90" s="309"/>
      <c r="RWT90" s="310"/>
      <c r="RWU90" s="308"/>
      <c r="RWV90" s="308"/>
      <c r="RWW90" s="308"/>
      <c r="RWX90" s="308"/>
      <c r="RWY90" s="308"/>
      <c r="RWZ90" s="308"/>
      <c r="RXA90" s="308"/>
      <c r="RXB90" s="308"/>
      <c r="RXC90" s="315"/>
      <c r="RXD90" s="319"/>
      <c r="RXE90" s="317"/>
      <c r="RXF90" s="305"/>
      <c r="RXG90" s="306"/>
      <c r="RXH90" s="314"/>
      <c r="RXI90" s="308"/>
      <c r="RXJ90" s="308"/>
      <c r="RXK90" s="308"/>
      <c r="RXL90" s="308"/>
      <c r="RXM90" s="308"/>
      <c r="RXN90" s="308"/>
      <c r="RXO90" s="308"/>
      <c r="RXP90" s="308"/>
      <c r="RXQ90" s="308"/>
      <c r="RXR90" s="308"/>
      <c r="RXS90" s="308"/>
      <c r="RXT90" s="308"/>
      <c r="RXU90" s="309"/>
      <c r="RXV90" s="310"/>
      <c r="RXW90" s="308"/>
      <c r="RXX90" s="308"/>
      <c r="RXY90" s="308"/>
      <c r="RXZ90" s="308"/>
      <c r="RYA90" s="308"/>
      <c r="RYB90" s="308"/>
      <c r="RYC90" s="308"/>
      <c r="RYD90" s="308"/>
      <c r="RYE90" s="315"/>
      <c r="RYF90" s="319"/>
      <c r="RYG90" s="317"/>
      <c r="RYH90" s="305"/>
      <c r="RYI90" s="306"/>
      <c r="RYJ90" s="314"/>
      <c r="RYK90" s="308"/>
      <c r="RYL90" s="308"/>
      <c r="RYM90" s="308"/>
      <c r="RYN90" s="308"/>
      <c r="RYO90" s="308"/>
      <c r="RYP90" s="308"/>
      <c r="RYQ90" s="308"/>
      <c r="RYR90" s="308"/>
      <c r="RYS90" s="308"/>
      <c r="RYT90" s="308"/>
      <c r="RYU90" s="308"/>
      <c r="RYV90" s="308"/>
      <c r="RYW90" s="309"/>
      <c r="RYX90" s="310"/>
      <c r="RYY90" s="308"/>
      <c r="RYZ90" s="308"/>
      <c r="RZA90" s="308"/>
      <c r="RZB90" s="308"/>
      <c r="RZC90" s="308"/>
      <c r="RZD90" s="308"/>
      <c r="RZE90" s="308"/>
      <c r="RZF90" s="308"/>
      <c r="RZG90" s="315"/>
      <c r="RZH90" s="319"/>
      <c r="RZI90" s="317"/>
      <c r="RZJ90" s="305"/>
      <c r="RZK90" s="306"/>
      <c r="RZL90" s="314"/>
      <c r="RZM90" s="308"/>
      <c r="RZN90" s="308"/>
      <c r="RZO90" s="308"/>
      <c r="RZP90" s="308"/>
      <c r="RZQ90" s="308"/>
      <c r="RZR90" s="308"/>
      <c r="RZS90" s="308"/>
      <c r="RZT90" s="308"/>
      <c r="RZU90" s="308"/>
      <c r="RZV90" s="308"/>
      <c r="RZW90" s="308"/>
      <c r="RZX90" s="308"/>
      <c r="RZY90" s="309"/>
      <c r="RZZ90" s="310"/>
      <c r="SAA90" s="308"/>
      <c r="SAB90" s="308"/>
      <c r="SAC90" s="308"/>
      <c r="SAD90" s="308"/>
      <c r="SAE90" s="308"/>
      <c r="SAF90" s="308"/>
      <c r="SAG90" s="308"/>
      <c r="SAH90" s="308"/>
      <c r="SAI90" s="315"/>
      <c r="SAJ90" s="319"/>
      <c r="SAK90" s="317"/>
      <c r="SAL90" s="305"/>
      <c r="SAM90" s="306"/>
      <c r="SAN90" s="314"/>
      <c r="SAO90" s="308"/>
      <c r="SAP90" s="308"/>
      <c r="SAQ90" s="308"/>
      <c r="SAR90" s="308"/>
      <c r="SAS90" s="308"/>
      <c r="SAT90" s="308"/>
      <c r="SAU90" s="308"/>
      <c r="SAV90" s="308"/>
      <c r="SAW90" s="308"/>
      <c r="SAX90" s="308"/>
      <c r="SAY90" s="308"/>
      <c r="SAZ90" s="308"/>
      <c r="SBA90" s="309"/>
      <c r="SBB90" s="310"/>
      <c r="SBC90" s="308"/>
      <c r="SBD90" s="308"/>
      <c r="SBE90" s="308"/>
      <c r="SBF90" s="308"/>
      <c r="SBG90" s="308"/>
      <c r="SBH90" s="308"/>
      <c r="SBI90" s="308"/>
      <c r="SBJ90" s="308"/>
      <c r="SBK90" s="315"/>
      <c r="SBL90" s="319"/>
      <c r="SBM90" s="317"/>
      <c r="SBN90" s="305"/>
      <c r="SBO90" s="306"/>
      <c r="SBP90" s="314"/>
      <c r="SBQ90" s="308"/>
      <c r="SBR90" s="308"/>
      <c r="SBS90" s="308"/>
      <c r="SBT90" s="308"/>
      <c r="SBU90" s="308"/>
      <c r="SBV90" s="308"/>
      <c r="SBW90" s="308"/>
      <c r="SBX90" s="308"/>
      <c r="SBY90" s="308"/>
      <c r="SBZ90" s="308"/>
      <c r="SCA90" s="308"/>
      <c r="SCB90" s="308"/>
      <c r="SCC90" s="309"/>
      <c r="SCD90" s="310"/>
      <c r="SCE90" s="308"/>
      <c r="SCF90" s="308"/>
      <c r="SCG90" s="308"/>
      <c r="SCH90" s="308"/>
      <c r="SCI90" s="308"/>
      <c r="SCJ90" s="308"/>
      <c r="SCK90" s="308"/>
      <c r="SCL90" s="308"/>
      <c r="SCM90" s="315"/>
      <c r="SCN90" s="319"/>
      <c r="SCO90" s="317"/>
      <c r="SCP90" s="305"/>
      <c r="SCQ90" s="306"/>
      <c r="SCR90" s="314"/>
      <c r="SCS90" s="308"/>
      <c r="SCT90" s="308"/>
      <c r="SCU90" s="308"/>
      <c r="SCV90" s="308"/>
      <c r="SCW90" s="308"/>
      <c r="SCX90" s="308"/>
      <c r="SCY90" s="308"/>
      <c r="SCZ90" s="308"/>
      <c r="SDA90" s="308"/>
      <c r="SDB90" s="308"/>
      <c r="SDC90" s="308"/>
      <c r="SDD90" s="308"/>
      <c r="SDE90" s="309"/>
      <c r="SDF90" s="310"/>
      <c r="SDG90" s="308"/>
      <c r="SDH90" s="308"/>
      <c r="SDI90" s="308"/>
      <c r="SDJ90" s="308"/>
      <c r="SDK90" s="308"/>
      <c r="SDL90" s="308"/>
      <c r="SDM90" s="308"/>
      <c r="SDN90" s="308"/>
      <c r="SDO90" s="315"/>
      <c r="SDP90" s="319"/>
      <c r="SDQ90" s="317"/>
      <c r="SDR90" s="305"/>
      <c r="SDS90" s="306"/>
      <c r="SDT90" s="314"/>
      <c r="SDU90" s="308"/>
      <c r="SDV90" s="308"/>
      <c r="SDW90" s="308"/>
      <c r="SDX90" s="308"/>
      <c r="SDY90" s="308"/>
      <c r="SDZ90" s="308"/>
      <c r="SEA90" s="308"/>
      <c r="SEB90" s="308"/>
      <c r="SEC90" s="308"/>
      <c r="SED90" s="308"/>
      <c r="SEE90" s="308"/>
      <c r="SEF90" s="308"/>
      <c r="SEG90" s="309"/>
      <c r="SEH90" s="310"/>
      <c r="SEI90" s="308"/>
      <c r="SEJ90" s="308"/>
      <c r="SEK90" s="308"/>
      <c r="SEL90" s="308"/>
      <c r="SEM90" s="308"/>
      <c r="SEN90" s="308"/>
      <c r="SEO90" s="308"/>
      <c r="SEP90" s="308"/>
      <c r="SEQ90" s="315"/>
      <c r="SER90" s="319"/>
      <c r="SES90" s="317"/>
      <c r="SET90" s="305"/>
      <c r="SEU90" s="306"/>
      <c r="SEV90" s="314"/>
      <c r="SEW90" s="308"/>
      <c r="SEX90" s="308"/>
      <c r="SEY90" s="308"/>
      <c r="SEZ90" s="308"/>
      <c r="SFA90" s="308"/>
      <c r="SFB90" s="308"/>
      <c r="SFC90" s="308"/>
      <c r="SFD90" s="308"/>
      <c r="SFE90" s="308"/>
      <c r="SFF90" s="308"/>
      <c r="SFG90" s="308"/>
      <c r="SFH90" s="308"/>
      <c r="SFI90" s="309"/>
      <c r="SFJ90" s="310"/>
      <c r="SFK90" s="308"/>
      <c r="SFL90" s="308"/>
      <c r="SFM90" s="308"/>
      <c r="SFN90" s="308"/>
      <c r="SFO90" s="308"/>
      <c r="SFP90" s="308"/>
      <c r="SFQ90" s="308"/>
      <c r="SFR90" s="308"/>
      <c r="SFS90" s="315"/>
      <c r="SFT90" s="319"/>
      <c r="SFU90" s="317"/>
      <c r="SFV90" s="305"/>
      <c r="SFW90" s="306"/>
      <c r="SFX90" s="314"/>
      <c r="SFY90" s="308"/>
      <c r="SFZ90" s="308"/>
      <c r="SGA90" s="308"/>
      <c r="SGB90" s="308"/>
      <c r="SGC90" s="308"/>
      <c r="SGD90" s="308"/>
      <c r="SGE90" s="308"/>
      <c r="SGF90" s="308"/>
      <c r="SGG90" s="308"/>
      <c r="SGH90" s="308"/>
      <c r="SGI90" s="308"/>
      <c r="SGJ90" s="308"/>
      <c r="SGK90" s="309"/>
      <c r="SGL90" s="310"/>
      <c r="SGM90" s="308"/>
      <c r="SGN90" s="308"/>
      <c r="SGO90" s="308"/>
      <c r="SGP90" s="308"/>
      <c r="SGQ90" s="308"/>
      <c r="SGR90" s="308"/>
      <c r="SGS90" s="308"/>
      <c r="SGT90" s="308"/>
      <c r="SGU90" s="315"/>
      <c r="SGV90" s="319"/>
      <c r="SGW90" s="317"/>
      <c r="SGX90" s="305"/>
      <c r="SGY90" s="306"/>
      <c r="SGZ90" s="314"/>
      <c r="SHA90" s="308"/>
      <c r="SHB90" s="308"/>
      <c r="SHC90" s="308"/>
      <c r="SHD90" s="308"/>
      <c r="SHE90" s="308"/>
      <c r="SHF90" s="308"/>
      <c r="SHG90" s="308"/>
      <c r="SHH90" s="308"/>
      <c r="SHI90" s="308"/>
      <c r="SHJ90" s="308"/>
      <c r="SHK90" s="308"/>
      <c r="SHL90" s="308"/>
      <c r="SHM90" s="309"/>
      <c r="SHN90" s="310"/>
      <c r="SHO90" s="308"/>
      <c r="SHP90" s="308"/>
      <c r="SHQ90" s="308"/>
      <c r="SHR90" s="308"/>
      <c r="SHS90" s="308"/>
      <c r="SHT90" s="308"/>
      <c r="SHU90" s="308"/>
      <c r="SHV90" s="308"/>
      <c r="SHW90" s="315"/>
      <c r="SHX90" s="319"/>
      <c r="SHY90" s="317"/>
      <c r="SHZ90" s="305"/>
      <c r="SIA90" s="306"/>
      <c r="SIB90" s="314"/>
      <c r="SIC90" s="308"/>
      <c r="SID90" s="308"/>
      <c r="SIE90" s="308"/>
      <c r="SIF90" s="308"/>
      <c r="SIG90" s="308"/>
      <c r="SIH90" s="308"/>
      <c r="SII90" s="308"/>
      <c r="SIJ90" s="308"/>
      <c r="SIK90" s="308"/>
      <c r="SIL90" s="308"/>
      <c r="SIM90" s="308"/>
      <c r="SIN90" s="308"/>
      <c r="SIO90" s="309"/>
      <c r="SIP90" s="310"/>
      <c r="SIQ90" s="308"/>
      <c r="SIR90" s="308"/>
      <c r="SIS90" s="308"/>
      <c r="SIT90" s="308"/>
      <c r="SIU90" s="308"/>
      <c r="SIV90" s="308"/>
      <c r="SIW90" s="308"/>
      <c r="SIX90" s="308"/>
      <c r="SIY90" s="315"/>
      <c r="SIZ90" s="319"/>
      <c r="SJA90" s="317"/>
      <c r="SJB90" s="305"/>
      <c r="SJC90" s="306"/>
      <c r="SJD90" s="314"/>
      <c r="SJE90" s="308"/>
      <c r="SJF90" s="308"/>
      <c r="SJG90" s="308"/>
      <c r="SJH90" s="308"/>
      <c r="SJI90" s="308"/>
      <c r="SJJ90" s="308"/>
      <c r="SJK90" s="308"/>
      <c r="SJL90" s="308"/>
      <c r="SJM90" s="308"/>
      <c r="SJN90" s="308"/>
      <c r="SJO90" s="308"/>
      <c r="SJP90" s="308"/>
      <c r="SJQ90" s="309"/>
      <c r="SJR90" s="310"/>
      <c r="SJS90" s="308"/>
      <c r="SJT90" s="308"/>
      <c r="SJU90" s="308"/>
      <c r="SJV90" s="308"/>
      <c r="SJW90" s="308"/>
      <c r="SJX90" s="308"/>
      <c r="SJY90" s="308"/>
      <c r="SJZ90" s="308"/>
      <c r="SKA90" s="315"/>
      <c r="SKB90" s="319"/>
      <c r="SKC90" s="317"/>
      <c r="SKD90" s="305"/>
      <c r="SKE90" s="306"/>
      <c r="SKF90" s="314"/>
      <c r="SKG90" s="308"/>
      <c r="SKH90" s="308"/>
      <c r="SKI90" s="308"/>
      <c r="SKJ90" s="308"/>
      <c r="SKK90" s="308"/>
      <c r="SKL90" s="308"/>
      <c r="SKM90" s="308"/>
      <c r="SKN90" s="308"/>
      <c r="SKO90" s="308"/>
      <c r="SKP90" s="308"/>
      <c r="SKQ90" s="308"/>
      <c r="SKR90" s="308"/>
      <c r="SKS90" s="309"/>
      <c r="SKT90" s="310"/>
      <c r="SKU90" s="308"/>
      <c r="SKV90" s="308"/>
      <c r="SKW90" s="308"/>
      <c r="SKX90" s="308"/>
      <c r="SKY90" s="308"/>
      <c r="SKZ90" s="308"/>
      <c r="SLA90" s="308"/>
      <c r="SLB90" s="308"/>
      <c r="SLC90" s="315"/>
      <c r="SLD90" s="319"/>
      <c r="SLE90" s="317"/>
      <c r="SLF90" s="305"/>
      <c r="SLG90" s="306"/>
      <c r="SLH90" s="314"/>
      <c r="SLI90" s="308"/>
      <c r="SLJ90" s="308"/>
      <c r="SLK90" s="308"/>
      <c r="SLL90" s="308"/>
      <c r="SLM90" s="308"/>
      <c r="SLN90" s="308"/>
      <c r="SLO90" s="308"/>
      <c r="SLP90" s="308"/>
      <c r="SLQ90" s="308"/>
      <c r="SLR90" s="308"/>
      <c r="SLS90" s="308"/>
      <c r="SLT90" s="308"/>
      <c r="SLU90" s="309"/>
      <c r="SLV90" s="310"/>
      <c r="SLW90" s="308"/>
      <c r="SLX90" s="308"/>
      <c r="SLY90" s="308"/>
      <c r="SLZ90" s="308"/>
      <c r="SMA90" s="308"/>
      <c r="SMB90" s="308"/>
      <c r="SMC90" s="308"/>
      <c r="SMD90" s="308"/>
      <c r="SME90" s="315"/>
      <c r="SMF90" s="319"/>
      <c r="SMG90" s="317"/>
      <c r="SMH90" s="305"/>
      <c r="SMI90" s="306"/>
      <c r="SMJ90" s="314"/>
      <c r="SMK90" s="308"/>
      <c r="SML90" s="308"/>
      <c r="SMM90" s="308"/>
      <c r="SMN90" s="308"/>
      <c r="SMO90" s="308"/>
      <c r="SMP90" s="308"/>
      <c r="SMQ90" s="308"/>
      <c r="SMR90" s="308"/>
      <c r="SMS90" s="308"/>
      <c r="SMT90" s="308"/>
      <c r="SMU90" s="308"/>
      <c r="SMV90" s="308"/>
      <c r="SMW90" s="309"/>
      <c r="SMX90" s="310"/>
      <c r="SMY90" s="308"/>
      <c r="SMZ90" s="308"/>
      <c r="SNA90" s="308"/>
      <c r="SNB90" s="308"/>
      <c r="SNC90" s="308"/>
      <c r="SND90" s="308"/>
      <c r="SNE90" s="308"/>
      <c r="SNF90" s="308"/>
      <c r="SNG90" s="315"/>
      <c r="SNH90" s="319"/>
      <c r="SNI90" s="317"/>
      <c r="SNJ90" s="305"/>
      <c r="SNK90" s="306"/>
      <c r="SNL90" s="314"/>
      <c r="SNM90" s="308"/>
      <c r="SNN90" s="308"/>
      <c r="SNO90" s="308"/>
      <c r="SNP90" s="308"/>
      <c r="SNQ90" s="308"/>
      <c r="SNR90" s="308"/>
      <c r="SNS90" s="308"/>
      <c r="SNT90" s="308"/>
      <c r="SNU90" s="308"/>
      <c r="SNV90" s="308"/>
      <c r="SNW90" s="308"/>
      <c r="SNX90" s="308"/>
      <c r="SNY90" s="309"/>
      <c r="SNZ90" s="310"/>
      <c r="SOA90" s="308"/>
      <c r="SOB90" s="308"/>
      <c r="SOC90" s="308"/>
      <c r="SOD90" s="308"/>
      <c r="SOE90" s="308"/>
      <c r="SOF90" s="308"/>
      <c r="SOG90" s="308"/>
      <c r="SOH90" s="308"/>
      <c r="SOI90" s="315"/>
      <c r="SOJ90" s="319"/>
      <c r="SOK90" s="317"/>
      <c r="SOL90" s="305"/>
      <c r="SOM90" s="306"/>
      <c r="SON90" s="314"/>
      <c r="SOO90" s="308"/>
      <c r="SOP90" s="308"/>
      <c r="SOQ90" s="308"/>
      <c r="SOR90" s="308"/>
      <c r="SOS90" s="308"/>
      <c r="SOT90" s="308"/>
      <c r="SOU90" s="308"/>
      <c r="SOV90" s="308"/>
      <c r="SOW90" s="308"/>
      <c r="SOX90" s="308"/>
      <c r="SOY90" s="308"/>
      <c r="SOZ90" s="308"/>
      <c r="SPA90" s="309"/>
      <c r="SPB90" s="310"/>
      <c r="SPC90" s="308"/>
      <c r="SPD90" s="308"/>
      <c r="SPE90" s="308"/>
      <c r="SPF90" s="308"/>
      <c r="SPG90" s="308"/>
      <c r="SPH90" s="308"/>
      <c r="SPI90" s="308"/>
      <c r="SPJ90" s="308"/>
      <c r="SPK90" s="315"/>
      <c r="SPL90" s="319"/>
      <c r="SPM90" s="317"/>
      <c r="SPN90" s="305"/>
      <c r="SPO90" s="306"/>
      <c r="SPP90" s="314"/>
      <c r="SPQ90" s="308"/>
      <c r="SPR90" s="308"/>
      <c r="SPS90" s="308"/>
      <c r="SPT90" s="308"/>
      <c r="SPU90" s="308"/>
      <c r="SPV90" s="308"/>
      <c r="SPW90" s="308"/>
      <c r="SPX90" s="308"/>
      <c r="SPY90" s="308"/>
      <c r="SPZ90" s="308"/>
      <c r="SQA90" s="308"/>
      <c r="SQB90" s="308"/>
      <c r="SQC90" s="309"/>
      <c r="SQD90" s="310"/>
      <c r="SQE90" s="308"/>
      <c r="SQF90" s="308"/>
      <c r="SQG90" s="308"/>
      <c r="SQH90" s="308"/>
      <c r="SQI90" s="308"/>
      <c r="SQJ90" s="308"/>
      <c r="SQK90" s="308"/>
      <c r="SQL90" s="308"/>
      <c r="SQM90" s="315"/>
      <c r="SQN90" s="319"/>
      <c r="SQO90" s="317"/>
      <c r="SQP90" s="305"/>
      <c r="SQQ90" s="306"/>
      <c r="SQR90" s="314"/>
      <c r="SQS90" s="308"/>
      <c r="SQT90" s="308"/>
      <c r="SQU90" s="308"/>
      <c r="SQV90" s="308"/>
      <c r="SQW90" s="308"/>
      <c r="SQX90" s="308"/>
      <c r="SQY90" s="308"/>
      <c r="SQZ90" s="308"/>
      <c r="SRA90" s="308"/>
      <c r="SRB90" s="308"/>
      <c r="SRC90" s="308"/>
      <c r="SRD90" s="308"/>
      <c r="SRE90" s="309"/>
      <c r="SRF90" s="310"/>
      <c r="SRG90" s="308"/>
      <c r="SRH90" s="308"/>
      <c r="SRI90" s="308"/>
      <c r="SRJ90" s="308"/>
      <c r="SRK90" s="308"/>
      <c r="SRL90" s="308"/>
      <c r="SRM90" s="308"/>
      <c r="SRN90" s="308"/>
      <c r="SRO90" s="315"/>
      <c r="SRP90" s="319"/>
      <c r="SRQ90" s="317"/>
      <c r="SRR90" s="305"/>
      <c r="SRS90" s="306"/>
      <c r="SRT90" s="314"/>
      <c r="SRU90" s="308"/>
      <c r="SRV90" s="308"/>
      <c r="SRW90" s="308"/>
      <c r="SRX90" s="308"/>
      <c r="SRY90" s="308"/>
      <c r="SRZ90" s="308"/>
      <c r="SSA90" s="308"/>
      <c r="SSB90" s="308"/>
      <c r="SSC90" s="308"/>
      <c r="SSD90" s="308"/>
      <c r="SSE90" s="308"/>
      <c r="SSF90" s="308"/>
      <c r="SSG90" s="309"/>
      <c r="SSH90" s="310"/>
      <c r="SSI90" s="308"/>
      <c r="SSJ90" s="308"/>
      <c r="SSK90" s="308"/>
      <c r="SSL90" s="308"/>
      <c r="SSM90" s="308"/>
      <c r="SSN90" s="308"/>
      <c r="SSO90" s="308"/>
      <c r="SSP90" s="308"/>
      <c r="SSQ90" s="315"/>
      <c r="SSR90" s="319"/>
      <c r="SSS90" s="317"/>
      <c r="SST90" s="305"/>
      <c r="SSU90" s="306"/>
      <c r="SSV90" s="314"/>
      <c r="SSW90" s="308"/>
      <c r="SSX90" s="308"/>
      <c r="SSY90" s="308"/>
      <c r="SSZ90" s="308"/>
      <c r="STA90" s="308"/>
      <c r="STB90" s="308"/>
      <c r="STC90" s="308"/>
      <c r="STD90" s="308"/>
      <c r="STE90" s="308"/>
      <c r="STF90" s="308"/>
      <c r="STG90" s="308"/>
      <c r="STH90" s="308"/>
      <c r="STI90" s="309"/>
      <c r="STJ90" s="310"/>
      <c r="STK90" s="308"/>
      <c r="STL90" s="308"/>
      <c r="STM90" s="308"/>
      <c r="STN90" s="308"/>
      <c r="STO90" s="308"/>
      <c r="STP90" s="308"/>
      <c r="STQ90" s="308"/>
      <c r="STR90" s="308"/>
      <c r="STS90" s="315"/>
      <c r="STT90" s="319"/>
      <c r="STU90" s="317"/>
      <c r="STV90" s="305"/>
      <c r="STW90" s="306"/>
      <c r="STX90" s="314"/>
      <c r="STY90" s="308"/>
      <c r="STZ90" s="308"/>
      <c r="SUA90" s="308"/>
      <c r="SUB90" s="308"/>
      <c r="SUC90" s="308"/>
      <c r="SUD90" s="308"/>
      <c r="SUE90" s="308"/>
      <c r="SUF90" s="308"/>
      <c r="SUG90" s="308"/>
      <c r="SUH90" s="308"/>
      <c r="SUI90" s="308"/>
      <c r="SUJ90" s="308"/>
      <c r="SUK90" s="309"/>
      <c r="SUL90" s="310"/>
      <c r="SUM90" s="308"/>
      <c r="SUN90" s="308"/>
      <c r="SUO90" s="308"/>
      <c r="SUP90" s="308"/>
      <c r="SUQ90" s="308"/>
      <c r="SUR90" s="308"/>
      <c r="SUS90" s="308"/>
      <c r="SUT90" s="308"/>
      <c r="SUU90" s="315"/>
      <c r="SUV90" s="319"/>
      <c r="SUW90" s="317"/>
      <c r="SUX90" s="305"/>
      <c r="SUY90" s="306"/>
      <c r="SUZ90" s="314"/>
      <c r="SVA90" s="308"/>
      <c r="SVB90" s="308"/>
      <c r="SVC90" s="308"/>
      <c r="SVD90" s="308"/>
      <c r="SVE90" s="308"/>
      <c r="SVF90" s="308"/>
      <c r="SVG90" s="308"/>
      <c r="SVH90" s="308"/>
      <c r="SVI90" s="308"/>
      <c r="SVJ90" s="308"/>
      <c r="SVK90" s="308"/>
      <c r="SVL90" s="308"/>
      <c r="SVM90" s="309"/>
      <c r="SVN90" s="310"/>
      <c r="SVO90" s="308"/>
      <c r="SVP90" s="308"/>
      <c r="SVQ90" s="308"/>
      <c r="SVR90" s="308"/>
      <c r="SVS90" s="308"/>
      <c r="SVT90" s="308"/>
      <c r="SVU90" s="308"/>
      <c r="SVV90" s="308"/>
      <c r="SVW90" s="315"/>
      <c r="SVX90" s="319"/>
      <c r="SVY90" s="317"/>
      <c r="SVZ90" s="305"/>
      <c r="SWA90" s="306"/>
      <c r="SWB90" s="314"/>
      <c r="SWC90" s="308"/>
      <c r="SWD90" s="308"/>
      <c r="SWE90" s="308"/>
      <c r="SWF90" s="308"/>
      <c r="SWG90" s="308"/>
      <c r="SWH90" s="308"/>
      <c r="SWI90" s="308"/>
      <c r="SWJ90" s="308"/>
      <c r="SWK90" s="308"/>
      <c r="SWL90" s="308"/>
      <c r="SWM90" s="308"/>
      <c r="SWN90" s="308"/>
      <c r="SWO90" s="309"/>
      <c r="SWP90" s="310"/>
      <c r="SWQ90" s="308"/>
      <c r="SWR90" s="308"/>
      <c r="SWS90" s="308"/>
      <c r="SWT90" s="308"/>
      <c r="SWU90" s="308"/>
      <c r="SWV90" s="308"/>
      <c r="SWW90" s="308"/>
      <c r="SWX90" s="308"/>
      <c r="SWY90" s="315"/>
      <c r="SWZ90" s="319"/>
      <c r="SXA90" s="317"/>
      <c r="SXB90" s="305"/>
      <c r="SXC90" s="306"/>
      <c r="SXD90" s="314"/>
      <c r="SXE90" s="308"/>
      <c r="SXF90" s="308"/>
      <c r="SXG90" s="308"/>
      <c r="SXH90" s="308"/>
      <c r="SXI90" s="308"/>
      <c r="SXJ90" s="308"/>
      <c r="SXK90" s="308"/>
      <c r="SXL90" s="308"/>
      <c r="SXM90" s="308"/>
      <c r="SXN90" s="308"/>
      <c r="SXO90" s="308"/>
      <c r="SXP90" s="308"/>
      <c r="SXQ90" s="309"/>
      <c r="SXR90" s="310"/>
      <c r="SXS90" s="308"/>
      <c r="SXT90" s="308"/>
      <c r="SXU90" s="308"/>
      <c r="SXV90" s="308"/>
      <c r="SXW90" s="308"/>
      <c r="SXX90" s="308"/>
      <c r="SXY90" s="308"/>
      <c r="SXZ90" s="308"/>
      <c r="SYA90" s="315"/>
      <c r="SYB90" s="319"/>
      <c r="SYC90" s="317"/>
      <c r="SYD90" s="305"/>
      <c r="SYE90" s="306"/>
      <c r="SYF90" s="314"/>
      <c r="SYG90" s="308"/>
      <c r="SYH90" s="308"/>
      <c r="SYI90" s="308"/>
      <c r="SYJ90" s="308"/>
      <c r="SYK90" s="308"/>
      <c r="SYL90" s="308"/>
      <c r="SYM90" s="308"/>
      <c r="SYN90" s="308"/>
      <c r="SYO90" s="308"/>
      <c r="SYP90" s="308"/>
      <c r="SYQ90" s="308"/>
      <c r="SYR90" s="308"/>
      <c r="SYS90" s="309"/>
      <c r="SYT90" s="310"/>
      <c r="SYU90" s="308"/>
      <c r="SYV90" s="308"/>
      <c r="SYW90" s="308"/>
      <c r="SYX90" s="308"/>
      <c r="SYY90" s="308"/>
      <c r="SYZ90" s="308"/>
      <c r="SZA90" s="308"/>
      <c r="SZB90" s="308"/>
      <c r="SZC90" s="315"/>
      <c r="SZD90" s="319"/>
      <c r="SZE90" s="317"/>
      <c r="SZF90" s="305"/>
      <c r="SZG90" s="306"/>
      <c r="SZH90" s="314"/>
      <c r="SZI90" s="308"/>
      <c r="SZJ90" s="308"/>
      <c r="SZK90" s="308"/>
      <c r="SZL90" s="308"/>
      <c r="SZM90" s="308"/>
      <c r="SZN90" s="308"/>
      <c r="SZO90" s="308"/>
      <c r="SZP90" s="308"/>
      <c r="SZQ90" s="308"/>
      <c r="SZR90" s="308"/>
      <c r="SZS90" s="308"/>
      <c r="SZT90" s="308"/>
      <c r="SZU90" s="309"/>
      <c r="SZV90" s="310"/>
      <c r="SZW90" s="308"/>
      <c r="SZX90" s="308"/>
      <c r="SZY90" s="308"/>
      <c r="SZZ90" s="308"/>
      <c r="TAA90" s="308"/>
      <c r="TAB90" s="308"/>
      <c r="TAC90" s="308"/>
      <c r="TAD90" s="308"/>
      <c r="TAE90" s="315"/>
      <c r="TAF90" s="319"/>
      <c r="TAG90" s="317"/>
      <c r="TAH90" s="305"/>
      <c r="TAI90" s="306"/>
      <c r="TAJ90" s="314"/>
      <c r="TAK90" s="308"/>
      <c r="TAL90" s="308"/>
      <c r="TAM90" s="308"/>
      <c r="TAN90" s="308"/>
      <c r="TAO90" s="308"/>
      <c r="TAP90" s="308"/>
      <c r="TAQ90" s="308"/>
      <c r="TAR90" s="308"/>
      <c r="TAS90" s="308"/>
      <c r="TAT90" s="308"/>
      <c r="TAU90" s="308"/>
      <c r="TAV90" s="308"/>
      <c r="TAW90" s="309"/>
      <c r="TAX90" s="310"/>
      <c r="TAY90" s="308"/>
      <c r="TAZ90" s="308"/>
      <c r="TBA90" s="308"/>
      <c r="TBB90" s="308"/>
      <c r="TBC90" s="308"/>
      <c r="TBD90" s="308"/>
      <c r="TBE90" s="308"/>
      <c r="TBF90" s="308"/>
      <c r="TBG90" s="315"/>
      <c r="TBH90" s="319"/>
      <c r="TBI90" s="317"/>
      <c r="TBJ90" s="305"/>
      <c r="TBK90" s="306"/>
      <c r="TBL90" s="314"/>
      <c r="TBM90" s="308"/>
      <c r="TBN90" s="308"/>
      <c r="TBO90" s="308"/>
      <c r="TBP90" s="308"/>
      <c r="TBQ90" s="308"/>
      <c r="TBR90" s="308"/>
      <c r="TBS90" s="308"/>
      <c r="TBT90" s="308"/>
      <c r="TBU90" s="308"/>
      <c r="TBV90" s="308"/>
      <c r="TBW90" s="308"/>
      <c r="TBX90" s="308"/>
      <c r="TBY90" s="309"/>
      <c r="TBZ90" s="310"/>
      <c r="TCA90" s="308"/>
      <c r="TCB90" s="308"/>
      <c r="TCC90" s="308"/>
      <c r="TCD90" s="308"/>
      <c r="TCE90" s="308"/>
      <c r="TCF90" s="308"/>
      <c r="TCG90" s="308"/>
      <c r="TCH90" s="308"/>
      <c r="TCI90" s="315"/>
      <c r="TCJ90" s="319"/>
      <c r="TCK90" s="317"/>
      <c r="TCL90" s="305"/>
      <c r="TCM90" s="306"/>
      <c r="TCN90" s="314"/>
      <c r="TCO90" s="308"/>
      <c r="TCP90" s="308"/>
      <c r="TCQ90" s="308"/>
      <c r="TCR90" s="308"/>
      <c r="TCS90" s="308"/>
      <c r="TCT90" s="308"/>
      <c r="TCU90" s="308"/>
      <c r="TCV90" s="308"/>
      <c r="TCW90" s="308"/>
      <c r="TCX90" s="308"/>
      <c r="TCY90" s="308"/>
      <c r="TCZ90" s="308"/>
      <c r="TDA90" s="309"/>
      <c r="TDB90" s="310"/>
      <c r="TDC90" s="308"/>
      <c r="TDD90" s="308"/>
      <c r="TDE90" s="308"/>
      <c r="TDF90" s="308"/>
      <c r="TDG90" s="308"/>
      <c r="TDH90" s="308"/>
      <c r="TDI90" s="308"/>
      <c r="TDJ90" s="308"/>
      <c r="TDK90" s="315"/>
      <c r="TDL90" s="319"/>
      <c r="TDM90" s="317"/>
      <c r="TDN90" s="305"/>
      <c r="TDO90" s="306"/>
      <c r="TDP90" s="314"/>
      <c r="TDQ90" s="308"/>
      <c r="TDR90" s="308"/>
      <c r="TDS90" s="308"/>
      <c r="TDT90" s="308"/>
      <c r="TDU90" s="308"/>
      <c r="TDV90" s="308"/>
      <c r="TDW90" s="308"/>
      <c r="TDX90" s="308"/>
      <c r="TDY90" s="308"/>
      <c r="TDZ90" s="308"/>
      <c r="TEA90" s="308"/>
      <c r="TEB90" s="308"/>
      <c r="TEC90" s="309"/>
      <c r="TED90" s="310"/>
      <c r="TEE90" s="308"/>
      <c r="TEF90" s="308"/>
      <c r="TEG90" s="308"/>
      <c r="TEH90" s="308"/>
      <c r="TEI90" s="308"/>
      <c r="TEJ90" s="308"/>
      <c r="TEK90" s="308"/>
      <c r="TEL90" s="308"/>
      <c r="TEM90" s="315"/>
      <c r="TEN90" s="319"/>
      <c r="TEO90" s="317"/>
      <c r="TEP90" s="305"/>
      <c r="TEQ90" s="306"/>
      <c r="TER90" s="314"/>
      <c r="TES90" s="308"/>
      <c r="TET90" s="308"/>
      <c r="TEU90" s="308"/>
      <c r="TEV90" s="308"/>
      <c r="TEW90" s="308"/>
      <c r="TEX90" s="308"/>
      <c r="TEY90" s="308"/>
      <c r="TEZ90" s="308"/>
      <c r="TFA90" s="308"/>
      <c r="TFB90" s="308"/>
      <c r="TFC90" s="308"/>
      <c r="TFD90" s="308"/>
      <c r="TFE90" s="309"/>
      <c r="TFF90" s="310"/>
      <c r="TFG90" s="308"/>
      <c r="TFH90" s="308"/>
      <c r="TFI90" s="308"/>
      <c r="TFJ90" s="308"/>
      <c r="TFK90" s="308"/>
      <c r="TFL90" s="308"/>
      <c r="TFM90" s="308"/>
      <c r="TFN90" s="308"/>
      <c r="TFO90" s="315"/>
      <c r="TFP90" s="319"/>
      <c r="TFQ90" s="317"/>
      <c r="TFR90" s="305"/>
      <c r="TFS90" s="306"/>
      <c r="TFT90" s="314"/>
      <c r="TFU90" s="308"/>
      <c r="TFV90" s="308"/>
      <c r="TFW90" s="308"/>
      <c r="TFX90" s="308"/>
      <c r="TFY90" s="308"/>
      <c r="TFZ90" s="308"/>
      <c r="TGA90" s="308"/>
      <c r="TGB90" s="308"/>
      <c r="TGC90" s="308"/>
      <c r="TGD90" s="308"/>
      <c r="TGE90" s="308"/>
      <c r="TGF90" s="308"/>
      <c r="TGG90" s="309"/>
      <c r="TGH90" s="310"/>
      <c r="TGI90" s="308"/>
      <c r="TGJ90" s="308"/>
      <c r="TGK90" s="308"/>
      <c r="TGL90" s="308"/>
      <c r="TGM90" s="308"/>
      <c r="TGN90" s="308"/>
      <c r="TGO90" s="308"/>
      <c r="TGP90" s="308"/>
      <c r="TGQ90" s="315"/>
      <c r="TGR90" s="319"/>
      <c r="TGS90" s="317"/>
      <c r="TGT90" s="305"/>
      <c r="TGU90" s="306"/>
      <c r="TGV90" s="314"/>
      <c r="TGW90" s="308"/>
      <c r="TGX90" s="308"/>
      <c r="TGY90" s="308"/>
      <c r="TGZ90" s="308"/>
      <c r="THA90" s="308"/>
      <c r="THB90" s="308"/>
      <c r="THC90" s="308"/>
      <c r="THD90" s="308"/>
      <c r="THE90" s="308"/>
      <c r="THF90" s="308"/>
      <c r="THG90" s="308"/>
      <c r="THH90" s="308"/>
      <c r="THI90" s="309"/>
      <c r="THJ90" s="310"/>
      <c r="THK90" s="308"/>
      <c r="THL90" s="308"/>
      <c r="THM90" s="308"/>
      <c r="THN90" s="308"/>
      <c r="THO90" s="308"/>
      <c r="THP90" s="308"/>
      <c r="THQ90" s="308"/>
      <c r="THR90" s="308"/>
      <c r="THS90" s="315"/>
      <c r="THT90" s="319"/>
      <c r="THU90" s="317"/>
      <c r="THV90" s="305"/>
      <c r="THW90" s="306"/>
      <c r="THX90" s="314"/>
      <c r="THY90" s="308"/>
      <c r="THZ90" s="308"/>
      <c r="TIA90" s="308"/>
      <c r="TIB90" s="308"/>
      <c r="TIC90" s="308"/>
      <c r="TID90" s="308"/>
      <c r="TIE90" s="308"/>
      <c r="TIF90" s="308"/>
      <c r="TIG90" s="308"/>
      <c r="TIH90" s="308"/>
      <c r="TII90" s="308"/>
      <c r="TIJ90" s="308"/>
      <c r="TIK90" s="309"/>
      <c r="TIL90" s="310"/>
      <c r="TIM90" s="308"/>
      <c r="TIN90" s="308"/>
      <c r="TIO90" s="308"/>
      <c r="TIP90" s="308"/>
      <c r="TIQ90" s="308"/>
      <c r="TIR90" s="308"/>
      <c r="TIS90" s="308"/>
      <c r="TIT90" s="308"/>
      <c r="TIU90" s="315"/>
      <c r="TIV90" s="319"/>
      <c r="TIW90" s="317"/>
      <c r="TIX90" s="305"/>
      <c r="TIY90" s="306"/>
      <c r="TIZ90" s="314"/>
      <c r="TJA90" s="308"/>
      <c r="TJB90" s="308"/>
      <c r="TJC90" s="308"/>
      <c r="TJD90" s="308"/>
      <c r="TJE90" s="308"/>
      <c r="TJF90" s="308"/>
      <c r="TJG90" s="308"/>
      <c r="TJH90" s="308"/>
      <c r="TJI90" s="308"/>
      <c r="TJJ90" s="308"/>
      <c r="TJK90" s="308"/>
      <c r="TJL90" s="308"/>
      <c r="TJM90" s="309"/>
      <c r="TJN90" s="310"/>
      <c r="TJO90" s="308"/>
      <c r="TJP90" s="308"/>
      <c r="TJQ90" s="308"/>
      <c r="TJR90" s="308"/>
      <c r="TJS90" s="308"/>
      <c r="TJT90" s="308"/>
      <c r="TJU90" s="308"/>
      <c r="TJV90" s="308"/>
      <c r="TJW90" s="315"/>
      <c r="TJX90" s="319"/>
      <c r="TJY90" s="317"/>
      <c r="TJZ90" s="305"/>
      <c r="TKA90" s="306"/>
      <c r="TKB90" s="314"/>
      <c r="TKC90" s="308"/>
      <c r="TKD90" s="308"/>
      <c r="TKE90" s="308"/>
      <c r="TKF90" s="308"/>
      <c r="TKG90" s="308"/>
      <c r="TKH90" s="308"/>
      <c r="TKI90" s="308"/>
      <c r="TKJ90" s="308"/>
      <c r="TKK90" s="308"/>
      <c r="TKL90" s="308"/>
      <c r="TKM90" s="308"/>
      <c r="TKN90" s="308"/>
      <c r="TKO90" s="309"/>
      <c r="TKP90" s="310"/>
      <c r="TKQ90" s="308"/>
      <c r="TKR90" s="308"/>
      <c r="TKS90" s="308"/>
      <c r="TKT90" s="308"/>
      <c r="TKU90" s="308"/>
      <c r="TKV90" s="308"/>
      <c r="TKW90" s="308"/>
      <c r="TKX90" s="308"/>
      <c r="TKY90" s="315"/>
      <c r="TKZ90" s="319"/>
      <c r="TLA90" s="317"/>
      <c r="TLB90" s="305"/>
      <c r="TLC90" s="306"/>
      <c r="TLD90" s="314"/>
      <c r="TLE90" s="308"/>
      <c r="TLF90" s="308"/>
      <c r="TLG90" s="308"/>
      <c r="TLH90" s="308"/>
      <c r="TLI90" s="308"/>
      <c r="TLJ90" s="308"/>
      <c r="TLK90" s="308"/>
      <c r="TLL90" s="308"/>
      <c r="TLM90" s="308"/>
      <c r="TLN90" s="308"/>
      <c r="TLO90" s="308"/>
      <c r="TLP90" s="308"/>
      <c r="TLQ90" s="309"/>
      <c r="TLR90" s="310"/>
      <c r="TLS90" s="308"/>
      <c r="TLT90" s="308"/>
      <c r="TLU90" s="308"/>
      <c r="TLV90" s="308"/>
      <c r="TLW90" s="308"/>
      <c r="TLX90" s="308"/>
      <c r="TLY90" s="308"/>
      <c r="TLZ90" s="308"/>
      <c r="TMA90" s="315"/>
      <c r="TMB90" s="319"/>
      <c r="TMC90" s="317"/>
      <c r="TMD90" s="305"/>
      <c r="TME90" s="306"/>
      <c r="TMF90" s="314"/>
      <c r="TMG90" s="308"/>
      <c r="TMH90" s="308"/>
      <c r="TMI90" s="308"/>
      <c r="TMJ90" s="308"/>
      <c r="TMK90" s="308"/>
      <c r="TML90" s="308"/>
      <c r="TMM90" s="308"/>
      <c r="TMN90" s="308"/>
      <c r="TMO90" s="308"/>
      <c r="TMP90" s="308"/>
      <c r="TMQ90" s="308"/>
      <c r="TMR90" s="308"/>
      <c r="TMS90" s="309"/>
      <c r="TMT90" s="310"/>
      <c r="TMU90" s="308"/>
      <c r="TMV90" s="308"/>
      <c r="TMW90" s="308"/>
      <c r="TMX90" s="308"/>
      <c r="TMY90" s="308"/>
      <c r="TMZ90" s="308"/>
      <c r="TNA90" s="308"/>
      <c r="TNB90" s="308"/>
      <c r="TNC90" s="315"/>
      <c r="TND90" s="319"/>
      <c r="TNE90" s="317"/>
      <c r="TNF90" s="305"/>
      <c r="TNG90" s="306"/>
      <c r="TNH90" s="314"/>
      <c r="TNI90" s="308"/>
      <c r="TNJ90" s="308"/>
      <c r="TNK90" s="308"/>
      <c r="TNL90" s="308"/>
      <c r="TNM90" s="308"/>
      <c r="TNN90" s="308"/>
      <c r="TNO90" s="308"/>
      <c r="TNP90" s="308"/>
      <c r="TNQ90" s="308"/>
      <c r="TNR90" s="308"/>
      <c r="TNS90" s="308"/>
      <c r="TNT90" s="308"/>
      <c r="TNU90" s="309"/>
      <c r="TNV90" s="310"/>
      <c r="TNW90" s="308"/>
      <c r="TNX90" s="308"/>
      <c r="TNY90" s="308"/>
      <c r="TNZ90" s="308"/>
      <c r="TOA90" s="308"/>
      <c r="TOB90" s="308"/>
      <c r="TOC90" s="308"/>
      <c r="TOD90" s="308"/>
      <c r="TOE90" s="315"/>
      <c r="TOF90" s="319"/>
      <c r="TOG90" s="317"/>
      <c r="TOH90" s="305"/>
      <c r="TOI90" s="306"/>
      <c r="TOJ90" s="314"/>
      <c r="TOK90" s="308"/>
      <c r="TOL90" s="308"/>
      <c r="TOM90" s="308"/>
      <c r="TON90" s="308"/>
      <c r="TOO90" s="308"/>
      <c r="TOP90" s="308"/>
      <c r="TOQ90" s="308"/>
      <c r="TOR90" s="308"/>
      <c r="TOS90" s="308"/>
      <c r="TOT90" s="308"/>
      <c r="TOU90" s="308"/>
      <c r="TOV90" s="308"/>
      <c r="TOW90" s="309"/>
      <c r="TOX90" s="310"/>
      <c r="TOY90" s="308"/>
      <c r="TOZ90" s="308"/>
      <c r="TPA90" s="308"/>
      <c r="TPB90" s="308"/>
      <c r="TPC90" s="308"/>
      <c r="TPD90" s="308"/>
      <c r="TPE90" s="308"/>
      <c r="TPF90" s="308"/>
      <c r="TPG90" s="315"/>
      <c r="TPH90" s="319"/>
      <c r="TPI90" s="317"/>
      <c r="TPJ90" s="305"/>
      <c r="TPK90" s="306"/>
      <c r="TPL90" s="314"/>
      <c r="TPM90" s="308"/>
      <c r="TPN90" s="308"/>
      <c r="TPO90" s="308"/>
      <c r="TPP90" s="308"/>
      <c r="TPQ90" s="308"/>
      <c r="TPR90" s="308"/>
      <c r="TPS90" s="308"/>
      <c r="TPT90" s="308"/>
      <c r="TPU90" s="308"/>
      <c r="TPV90" s="308"/>
      <c r="TPW90" s="308"/>
      <c r="TPX90" s="308"/>
      <c r="TPY90" s="309"/>
      <c r="TPZ90" s="310"/>
      <c r="TQA90" s="308"/>
      <c r="TQB90" s="308"/>
      <c r="TQC90" s="308"/>
      <c r="TQD90" s="308"/>
      <c r="TQE90" s="308"/>
      <c r="TQF90" s="308"/>
      <c r="TQG90" s="308"/>
      <c r="TQH90" s="308"/>
      <c r="TQI90" s="315"/>
      <c r="TQJ90" s="319"/>
      <c r="TQK90" s="317"/>
      <c r="TQL90" s="305"/>
      <c r="TQM90" s="306"/>
      <c r="TQN90" s="314"/>
      <c r="TQO90" s="308"/>
      <c r="TQP90" s="308"/>
      <c r="TQQ90" s="308"/>
      <c r="TQR90" s="308"/>
      <c r="TQS90" s="308"/>
      <c r="TQT90" s="308"/>
      <c r="TQU90" s="308"/>
      <c r="TQV90" s="308"/>
      <c r="TQW90" s="308"/>
      <c r="TQX90" s="308"/>
      <c r="TQY90" s="308"/>
      <c r="TQZ90" s="308"/>
      <c r="TRA90" s="309"/>
      <c r="TRB90" s="310"/>
      <c r="TRC90" s="308"/>
      <c r="TRD90" s="308"/>
      <c r="TRE90" s="308"/>
      <c r="TRF90" s="308"/>
      <c r="TRG90" s="308"/>
      <c r="TRH90" s="308"/>
      <c r="TRI90" s="308"/>
      <c r="TRJ90" s="308"/>
      <c r="TRK90" s="315"/>
      <c r="TRL90" s="319"/>
      <c r="TRM90" s="317"/>
      <c r="TRN90" s="305"/>
      <c r="TRO90" s="306"/>
      <c r="TRP90" s="314"/>
      <c r="TRQ90" s="308"/>
      <c r="TRR90" s="308"/>
      <c r="TRS90" s="308"/>
      <c r="TRT90" s="308"/>
      <c r="TRU90" s="308"/>
      <c r="TRV90" s="308"/>
      <c r="TRW90" s="308"/>
      <c r="TRX90" s="308"/>
      <c r="TRY90" s="308"/>
      <c r="TRZ90" s="308"/>
      <c r="TSA90" s="308"/>
      <c r="TSB90" s="308"/>
      <c r="TSC90" s="309"/>
      <c r="TSD90" s="310"/>
      <c r="TSE90" s="308"/>
      <c r="TSF90" s="308"/>
      <c r="TSG90" s="308"/>
      <c r="TSH90" s="308"/>
      <c r="TSI90" s="308"/>
      <c r="TSJ90" s="308"/>
      <c r="TSK90" s="308"/>
      <c r="TSL90" s="308"/>
      <c r="TSM90" s="315"/>
      <c r="TSN90" s="319"/>
      <c r="TSO90" s="317"/>
      <c r="TSP90" s="305"/>
      <c r="TSQ90" s="306"/>
      <c r="TSR90" s="314"/>
      <c r="TSS90" s="308"/>
      <c r="TST90" s="308"/>
      <c r="TSU90" s="308"/>
      <c r="TSV90" s="308"/>
      <c r="TSW90" s="308"/>
      <c r="TSX90" s="308"/>
      <c r="TSY90" s="308"/>
      <c r="TSZ90" s="308"/>
      <c r="TTA90" s="308"/>
      <c r="TTB90" s="308"/>
      <c r="TTC90" s="308"/>
      <c r="TTD90" s="308"/>
      <c r="TTE90" s="309"/>
      <c r="TTF90" s="310"/>
      <c r="TTG90" s="308"/>
      <c r="TTH90" s="308"/>
      <c r="TTI90" s="308"/>
      <c r="TTJ90" s="308"/>
      <c r="TTK90" s="308"/>
      <c r="TTL90" s="308"/>
      <c r="TTM90" s="308"/>
      <c r="TTN90" s="308"/>
      <c r="TTO90" s="315"/>
      <c r="TTP90" s="319"/>
      <c r="TTQ90" s="317"/>
      <c r="TTR90" s="305"/>
      <c r="TTS90" s="306"/>
      <c r="TTT90" s="314"/>
      <c r="TTU90" s="308"/>
      <c r="TTV90" s="308"/>
      <c r="TTW90" s="308"/>
      <c r="TTX90" s="308"/>
      <c r="TTY90" s="308"/>
      <c r="TTZ90" s="308"/>
      <c r="TUA90" s="308"/>
      <c r="TUB90" s="308"/>
      <c r="TUC90" s="308"/>
      <c r="TUD90" s="308"/>
      <c r="TUE90" s="308"/>
      <c r="TUF90" s="308"/>
      <c r="TUG90" s="309"/>
      <c r="TUH90" s="310"/>
      <c r="TUI90" s="308"/>
      <c r="TUJ90" s="308"/>
      <c r="TUK90" s="308"/>
      <c r="TUL90" s="308"/>
      <c r="TUM90" s="308"/>
      <c r="TUN90" s="308"/>
      <c r="TUO90" s="308"/>
      <c r="TUP90" s="308"/>
      <c r="TUQ90" s="315"/>
      <c r="TUR90" s="319"/>
      <c r="TUS90" s="317"/>
      <c r="TUT90" s="305"/>
      <c r="TUU90" s="306"/>
      <c r="TUV90" s="314"/>
      <c r="TUW90" s="308"/>
      <c r="TUX90" s="308"/>
      <c r="TUY90" s="308"/>
      <c r="TUZ90" s="308"/>
      <c r="TVA90" s="308"/>
      <c r="TVB90" s="308"/>
      <c r="TVC90" s="308"/>
      <c r="TVD90" s="308"/>
      <c r="TVE90" s="308"/>
      <c r="TVF90" s="308"/>
      <c r="TVG90" s="308"/>
      <c r="TVH90" s="308"/>
      <c r="TVI90" s="309"/>
      <c r="TVJ90" s="310"/>
      <c r="TVK90" s="308"/>
      <c r="TVL90" s="308"/>
      <c r="TVM90" s="308"/>
      <c r="TVN90" s="308"/>
      <c r="TVO90" s="308"/>
      <c r="TVP90" s="308"/>
      <c r="TVQ90" s="308"/>
      <c r="TVR90" s="308"/>
      <c r="TVS90" s="315"/>
      <c r="TVT90" s="319"/>
      <c r="TVU90" s="317"/>
      <c r="TVV90" s="305"/>
      <c r="TVW90" s="306"/>
      <c r="TVX90" s="314"/>
      <c r="TVY90" s="308"/>
      <c r="TVZ90" s="308"/>
      <c r="TWA90" s="308"/>
      <c r="TWB90" s="308"/>
      <c r="TWC90" s="308"/>
      <c r="TWD90" s="308"/>
      <c r="TWE90" s="308"/>
      <c r="TWF90" s="308"/>
      <c r="TWG90" s="308"/>
      <c r="TWH90" s="308"/>
      <c r="TWI90" s="308"/>
      <c r="TWJ90" s="308"/>
      <c r="TWK90" s="309"/>
      <c r="TWL90" s="310"/>
      <c r="TWM90" s="308"/>
      <c r="TWN90" s="308"/>
      <c r="TWO90" s="308"/>
      <c r="TWP90" s="308"/>
      <c r="TWQ90" s="308"/>
      <c r="TWR90" s="308"/>
      <c r="TWS90" s="308"/>
      <c r="TWT90" s="308"/>
      <c r="TWU90" s="315"/>
      <c r="TWV90" s="319"/>
      <c r="TWW90" s="317"/>
      <c r="TWX90" s="305"/>
      <c r="TWY90" s="306"/>
      <c r="TWZ90" s="314"/>
      <c r="TXA90" s="308"/>
      <c r="TXB90" s="308"/>
      <c r="TXC90" s="308"/>
      <c r="TXD90" s="308"/>
      <c r="TXE90" s="308"/>
      <c r="TXF90" s="308"/>
      <c r="TXG90" s="308"/>
      <c r="TXH90" s="308"/>
      <c r="TXI90" s="308"/>
      <c r="TXJ90" s="308"/>
      <c r="TXK90" s="308"/>
      <c r="TXL90" s="308"/>
      <c r="TXM90" s="309"/>
      <c r="TXN90" s="310"/>
      <c r="TXO90" s="308"/>
      <c r="TXP90" s="308"/>
      <c r="TXQ90" s="308"/>
      <c r="TXR90" s="308"/>
      <c r="TXS90" s="308"/>
      <c r="TXT90" s="308"/>
      <c r="TXU90" s="308"/>
      <c r="TXV90" s="308"/>
      <c r="TXW90" s="315"/>
      <c r="TXX90" s="319"/>
      <c r="TXY90" s="317"/>
      <c r="TXZ90" s="305"/>
      <c r="TYA90" s="306"/>
      <c r="TYB90" s="314"/>
      <c r="TYC90" s="308"/>
      <c r="TYD90" s="308"/>
      <c r="TYE90" s="308"/>
      <c r="TYF90" s="308"/>
      <c r="TYG90" s="308"/>
      <c r="TYH90" s="308"/>
      <c r="TYI90" s="308"/>
      <c r="TYJ90" s="308"/>
      <c r="TYK90" s="308"/>
      <c r="TYL90" s="308"/>
      <c r="TYM90" s="308"/>
      <c r="TYN90" s="308"/>
      <c r="TYO90" s="309"/>
      <c r="TYP90" s="310"/>
      <c r="TYQ90" s="308"/>
      <c r="TYR90" s="308"/>
      <c r="TYS90" s="308"/>
      <c r="TYT90" s="308"/>
      <c r="TYU90" s="308"/>
      <c r="TYV90" s="308"/>
      <c r="TYW90" s="308"/>
      <c r="TYX90" s="308"/>
      <c r="TYY90" s="315"/>
      <c r="TYZ90" s="319"/>
      <c r="TZA90" s="317"/>
      <c r="TZB90" s="305"/>
      <c r="TZC90" s="306"/>
      <c r="TZD90" s="314"/>
      <c r="TZE90" s="308"/>
      <c r="TZF90" s="308"/>
      <c r="TZG90" s="308"/>
      <c r="TZH90" s="308"/>
      <c r="TZI90" s="308"/>
      <c r="TZJ90" s="308"/>
      <c r="TZK90" s="308"/>
      <c r="TZL90" s="308"/>
      <c r="TZM90" s="308"/>
      <c r="TZN90" s="308"/>
      <c r="TZO90" s="308"/>
      <c r="TZP90" s="308"/>
      <c r="TZQ90" s="309"/>
      <c r="TZR90" s="310"/>
      <c r="TZS90" s="308"/>
      <c r="TZT90" s="308"/>
      <c r="TZU90" s="308"/>
      <c r="TZV90" s="308"/>
      <c r="TZW90" s="308"/>
      <c r="TZX90" s="308"/>
      <c r="TZY90" s="308"/>
      <c r="TZZ90" s="308"/>
      <c r="UAA90" s="315"/>
      <c r="UAB90" s="319"/>
      <c r="UAC90" s="317"/>
      <c r="UAD90" s="305"/>
      <c r="UAE90" s="306"/>
      <c r="UAF90" s="314"/>
      <c r="UAG90" s="308"/>
      <c r="UAH90" s="308"/>
      <c r="UAI90" s="308"/>
      <c r="UAJ90" s="308"/>
      <c r="UAK90" s="308"/>
      <c r="UAL90" s="308"/>
      <c r="UAM90" s="308"/>
      <c r="UAN90" s="308"/>
      <c r="UAO90" s="308"/>
      <c r="UAP90" s="308"/>
      <c r="UAQ90" s="308"/>
      <c r="UAR90" s="308"/>
      <c r="UAS90" s="309"/>
      <c r="UAT90" s="310"/>
      <c r="UAU90" s="308"/>
      <c r="UAV90" s="308"/>
      <c r="UAW90" s="308"/>
      <c r="UAX90" s="308"/>
      <c r="UAY90" s="308"/>
      <c r="UAZ90" s="308"/>
      <c r="UBA90" s="308"/>
      <c r="UBB90" s="308"/>
      <c r="UBC90" s="315"/>
      <c r="UBD90" s="319"/>
      <c r="UBE90" s="317"/>
      <c r="UBF90" s="305"/>
      <c r="UBG90" s="306"/>
      <c r="UBH90" s="314"/>
      <c r="UBI90" s="308"/>
      <c r="UBJ90" s="308"/>
      <c r="UBK90" s="308"/>
      <c r="UBL90" s="308"/>
      <c r="UBM90" s="308"/>
      <c r="UBN90" s="308"/>
      <c r="UBO90" s="308"/>
      <c r="UBP90" s="308"/>
      <c r="UBQ90" s="308"/>
      <c r="UBR90" s="308"/>
      <c r="UBS90" s="308"/>
      <c r="UBT90" s="308"/>
      <c r="UBU90" s="309"/>
      <c r="UBV90" s="310"/>
      <c r="UBW90" s="308"/>
      <c r="UBX90" s="308"/>
      <c r="UBY90" s="308"/>
      <c r="UBZ90" s="308"/>
      <c r="UCA90" s="308"/>
      <c r="UCB90" s="308"/>
      <c r="UCC90" s="308"/>
      <c r="UCD90" s="308"/>
      <c r="UCE90" s="315"/>
      <c r="UCF90" s="319"/>
      <c r="UCG90" s="317"/>
      <c r="UCH90" s="305"/>
      <c r="UCI90" s="306"/>
      <c r="UCJ90" s="314"/>
      <c r="UCK90" s="308"/>
      <c r="UCL90" s="308"/>
      <c r="UCM90" s="308"/>
      <c r="UCN90" s="308"/>
      <c r="UCO90" s="308"/>
      <c r="UCP90" s="308"/>
      <c r="UCQ90" s="308"/>
      <c r="UCR90" s="308"/>
      <c r="UCS90" s="308"/>
      <c r="UCT90" s="308"/>
      <c r="UCU90" s="308"/>
      <c r="UCV90" s="308"/>
      <c r="UCW90" s="309"/>
      <c r="UCX90" s="310"/>
      <c r="UCY90" s="308"/>
      <c r="UCZ90" s="308"/>
      <c r="UDA90" s="308"/>
      <c r="UDB90" s="308"/>
      <c r="UDC90" s="308"/>
      <c r="UDD90" s="308"/>
      <c r="UDE90" s="308"/>
      <c r="UDF90" s="308"/>
      <c r="UDG90" s="315"/>
      <c r="UDH90" s="319"/>
      <c r="UDI90" s="317"/>
      <c r="UDJ90" s="305"/>
      <c r="UDK90" s="306"/>
      <c r="UDL90" s="314"/>
      <c r="UDM90" s="308"/>
      <c r="UDN90" s="308"/>
      <c r="UDO90" s="308"/>
      <c r="UDP90" s="308"/>
      <c r="UDQ90" s="308"/>
      <c r="UDR90" s="308"/>
      <c r="UDS90" s="308"/>
      <c r="UDT90" s="308"/>
      <c r="UDU90" s="308"/>
      <c r="UDV90" s="308"/>
      <c r="UDW90" s="308"/>
      <c r="UDX90" s="308"/>
      <c r="UDY90" s="309"/>
      <c r="UDZ90" s="310"/>
      <c r="UEA90" s="308"/>
      <c r="UEB90" s="308"/>
      <c r="UEC90" s="308"/>
      <c r="UED90" s="308"/>
      <c r="UEE90" s="308"/>
      <c r="UEF90" s="308"/>
      <c r="UEG90" s="308"/>
      <c r="UEH90" s="308"/>
      <c r="UEI90" s="315"/>
      <c r="UEJ90" s="319"/>
      <c r="UEK90" s="317"/>
      <c r="UEL90" s="305"/>
      <c r="UEM90" s="306"/>
      <c r="UEN90" s="314"/>
      <c r="UEO90" s="308"/>
      <c r="UEP90" s="308"/>
      <c r="UEQ90" s="308"/>
      <c r="UER90" s="308"/>
      <c r="UES90" s="308"/>
      <c r="UET90" s="308"/>
      <c r="UEU90" s="308"/>
      <c r="UEV90" s="308"/>
      <c r="UEW90" s="308"/>
      <c r="UEX90" s="308"/>
      <c r="UEY90" s="308"/>
      <c r="UEZ90" s="308"/>
      <c r="UFA90" s="309"/>
      <c r="UFB90" s="310"/>
      <c r="UFC90" s="308"/>
      <c r="UFD90" s="308"/>
      <c r="UFE90" s="308"/>
      <c r="UFF90" s="308"/>
      <c r="UFG90" s="308"/>
      <c r="UFH90" s="308"/>
      <c r="UFI90" s="308"/>
      <c r="UFJ90" s="308"/>
      <c r="UFK90" s="315"/>
      <c r="UFL90" s="319"/>
      <c r="UFM90" s="317"/>
      <c r="UFN90" s="305"/>
      <c r="UFO90" s="306"/>
      <c r="UFP90" s="314"/>
      <c r="UFQ90" s="308"/>
      <c r="UFR90" s="308"/>
      <c r="UFS90" s="308"/>
      <c r="UFT90" s="308"/>
      <c r="UFU90" s="308"/>
      <c r="UFV90" s="308"/>
      <c r="UFW90" s="308"/>
      <c r="UFX90" s="308"/>
      <c r="UFY90" s="308"/>
      <c r="UFZ90" s="308"/>
      <c r="UGA90" s="308"/>
      <c r="UGB90" s="308"/>
      <c r="UGC90" s="309"/>
      <c r="UGD90" s="310"/>
      <c r="UGE90" s="308"/>
      <c r="UGF90" s="308"/>
      <c r="UGG90" s="308"/>
      <c r="UGH90" s="308"/>
      <c r="UGI90" s="308"/>
      <c r="UGJ90" s="308"/>
      <c r="UGK90" s="308"/>
      <c r="UGL90" s="308"/>
      <c r="UGM90" s="315"/>
      <c r="UGN90" s="319"/>
      <c r="UGO90" s="317"/>
      <c r="UGP90" s="305"/>
      <c r="UGQ90" s="306"/>
      <c r="UGR90" s="314"/>
      <c r="UGS90" s="308"/>
      <c r="UGT90" s="308"/>
      <c r="UGU90" s="308"/>
      <c r="UGV90" s="308"/>
      <c r="UGW90" s="308"/>
      <c r="UGX90" s="308"/>
      <c r="UGY90" s="308"/>
      <c r="UGZ90" s="308"/>
      <c r="UHA90" s="308"/>
      <c r="UHB90" s="308"/>
      <c r="UHC90" s="308"/>
      <c r="UHD90" s="308"/>
      <c r="UHE90" s="309"/>
      <c r="UHF90" s="310"/>
      <c r="UHG90" s="308"/>
      <c r="UHH90" s="308"/>
      <c r="UHI90" s="308"/>
      <c r="UHJ90" s="308"/>
      <c r="UHK90" s="308"/>
      <c r="UHL90" s="308"/>
      <c r="UHM90" s="308"/>
      <c r="UHN90" s="308"/>
      <c r="UHO90" s="315"/>
      <c r="UHP90" s="319"/>
      <c r="UHQ90" s="317"/>
      <c r="UHR90" s="305"/>
      <c r="UHS90" s="306"/>
      <c r="UHT90" s="314"/>
      <c r="UHU90" s="308"/>
      <c r="UHV90" s="308"/>
      <c r="UHW90" s="308"/>
      <c r="UHX90" s="308"/>
      <c r="UHY90" s="308"/>
      <c r="UHZ90" s="308"/>
      <c r="UIA90" s="308"/>
      <c r="UIB90" s="308"/>
      <c r="UIC90" s="308"/>
      <c r="UID90" s="308"/>
      <c r="UIE90" s="308"/>
      <c r="UIF90" s="308"/>
      <c r="UIG90" s="309"/>
      <c r="UIH90" s="310"/>
      <c r="UII90" s="308"/>
      <c r="UIJ90" s="308"/>
      <c r="UIK90" s="308"/>
      <c r="UIL90" s="308"/>
      <c r="UIM90" s="308"/>
      <c r="UIN90" s="308"/>
      <c r="UIO90" s="308"/>
      <c r="UIP90" s="308"/>
      <c r="UIQ90" s="315"/>
      <c r="UIR90" s="319"/>
      <c r="UIS90" s="317"/>
      <c r="UIT90" s="305"/>
      <c r="UIU90" s="306"/>
      <c r="UIV90" s="314"/>
      <c r="UIW90" s="308"/>
      <c r="UIX90" s="308"/>
      <c r="UIY90" s="308"/>
      <c r="UIZ90" s="308"/>
      <c r="UJA90" s="308"/>
      <c r="UJB90" s="308"/>
      <c r="UJC90" s="308"/>
      <c r="UJD90" s="308"/>
      <c r="UJE90" s="308"/>
      <c r="UJF90" s="308"/>
      <c r="UJG90" s="308"/>
      <c r="UJH90" s="308"/>
      <c r="UJI90" s="309"/>
      <c r="UJJ90" s="310"/>
      <c r="UJK90" s="308"/>
      <c r="UJL90" s="308"/>
      <c r="UJM90" s="308"/>
      <c r="UJN90" s="308"/>
      <c r="UJO90" s="308"/>
      <c r="UJP90" s="308"/>
      <c r="UJQ90" s="308"/>
      <c r="UJR90" s="308"/>
      <c r="UJS90" s="315"/>
      <c r="UJT90" s="319"/>
      <c r="UJU90" s="317"/>
      <c r="UJV90" s="305"/>
      <c r="UJW90" s="306"/>
      <c r="UJX90" s="314"/>
      <c r="UJY90" s="308"/>
      <c r="UJZ90" s="308"/>
      <c r="UKA90" s="308"/>
      <c r="UKB90" s="308"/>
      <c r="UKC90" s="308"/>
      <c r="UKD90" s="308"/>
      <c r="UKE90" s="308"/>
      <c r="UKF90" s="308"/>
      <c r="UKG90" s="308"/>
      <c r="UKH90" s="308"/>
      <c r="UKI90" s="308"/>
      <c r="UKJ90" s="308"/>
      <c r="UKK90" s="309"/>
      <c r="UKL90" s="310"/>
      <c r="UKM90" s="308"/>
      <c r="UKN90" s="308"/>
      <c r="UKO90" s="308"/>
      <c r="UKP90" s="308"/>
      <c r="UKQ90" s="308"/>
      <c r="UKR90" s="308"/>
      <c r="UKS90" s="308"/>
      <c r="UKT90" s="308"/>
      <c r="UKU90" s="315"/>
      <c r="UKV90" s="319"/>
      <c r="UKW90" s="317"/>
      <c r="UKX90" s="305"/>
      <c r="UKY90" s="306"/>
      <c r="UKZ90" s="314"/>
      <c r="ULA90" s="308"/>
      <c r="ULB90" s="308"/>
      <c r="ULC90" s="308"/>
      <c r="ULD90" s="308"/>
      <c r="ULE90" s="308"/>
      <c r="ULF90" s="308"/>
      <c r="ULG90" s="308"/>
      <c r="ULH90" s="308"/>
      <c r="ULI90" s="308"/>
      <c r="ULJ90" s="308"/>
      <c r="ULK90" s="308"/>
      <c r="ULL90" s="308"/>
      <c r="ULM90" s="309"/>
      <c r="ULN90" s="310"/>
      <c r="ULO90" s="308"/>
      <c r="ULP90" s="308"/>
      <c r="ULQ90" s="308"/>
      <c r="ULR90" s="308"/>
      <c r="ULS90" s="308"/>
      <c r="ULT90" s="308"/>
      <c r="ULU90" s="308"/>
      <c r="ULV90" s="308"/>
      <c r="ULW90" s="315"/>
      <c r="ULX90" s="319"/>
      <c r="ULY90" s="317"/>
      <c r="ULZ90" s="305"/>
      <c r="UMA90" s="306"/>
      <c r="UMB90" s="314"/>
      <c r="UMC90" s="308"/>
      <c r="UMD90" s="308"/>
      <c r="UME90" s="308"/>
      <c r="UMF90" s="308"/>
      <c r="UMG90" s="308"/>
      <c r="UMH90" s="308"/>
      <c r="UMI90" s="308"/>
      <c r="UMJ90" s="308"/>
      <c r="UMK90" s="308"/>
      <c r="UML90" s="308"/>
      <c r="UMM90" s="308"/>
      <c r="UMN90" s="308"/>
      <c r="UMO90" s="309"/>
      <c r="UMP90" s="310"/>
      <c r="UMQ90" s="308"/>
      <c r="UMR90" s="308"/>
      <c r="UMS90" s="308"/>
      <c r="UMT90" s="308"/>
      <c r="UMU90" s="308"/>
      <c r="UMV90" s="308"/>
      <c r="UMW90" s="308"/>
      <c r="UMX90" s="308"/>
      <c r="UMY90" s="315"/>
      <c r="UMZ90" s="319"/>
      <c r="UNA90" s="317"/>
      <c r="UNB90" s="305"/>
      <c r="UNC90" s="306"/>
      <c r="UND90" s="314"/>
      <c r="UNE90" s="308"/>
      <c r="UNF90" s="308"/>
      <c r="UNG90" s="308"/>
      <c r="UNH90" s="308"/>
      <c r="UNI90" s="308"/>
      <c r="UNJ90" s="308"/>
      <c r="UNK90" s="308"/>
      <c r="UNL90" s="308"/>
      <c r="UNM90" s="308"/>
      <c r="UNN90" s="308"/>
      <c r="UNO90" s="308"/>
      <c r="UNP90" s="308"/>
      <c r="UNQ90" s="309"/>
      <c r="UNR90" s="310"/>
      <c r="UNS90" s="308"/>
      <c r="UNT90" s="308"/>
      <c r="UNU90" s="308"/>
      <c r="UNV90" s="308"/>
      <c r="UNW90" s="308"/>
      <c r="UNX90" s="308"/>
      <c r="UNY90" s="308"/>
      <c r="UNZ90" s="308"/>
      <c r="UOA90" s="315"/>
      <c r="UOB90" s="319"/>
      <c r="UOC90" s="317"/>
      <c r="UOD90" s="305"/>
      <c r="UOE90" s="306"/>
      <c r="UOF90" s="314"/>
      <c r="UOG90" s="308"/>
      <c r="UOH90" s="308"/>
      <c r="UOI90" s="308"/>
      <c r="UOJ90" s="308"/>
      <c r="UOK90" s="308"/>
      <c r="UOL90" s="308"/>
      <c r="UOM90" s="308"/>
      <c r="UON90" s="308"/>
      <c r="UOO90" s="308"/>
      <c r="UOP90" s="308"/>
      <c r="UOQ90" s="308"/>
      <c r="UOR90" s="308"/>
      <c r="UOS90" s="309"/>
      <c r="UOT90" s="310"/>
      <c r="UOU90" s="308"/>
      <c r="UOV90" s="308"/>
      <c r="UOW90" s="308"/>
      <c r="UOX90" s="308"/>
      <c r="UOY90" s="308"/>
      <c r="UOZ90" s="308"/>
      <c r="UPA90" s="308"/>
      <c r="UPB90" s="308"/>
      <c r="UPC90" s="315"/>
      <c r="UPD90" s="319"/>
      <c r="UPE90" s="317"/>
      <c r="UPF90" s="305"/>
      <c r="UPG90" s="306"/>
      <c r="UPH90" s="314"/>
      <c r="UPI90" s="308"/>
      <c r="UPJ90" s="308"/>
      <c r="UPK90" s="308"/>
      <c r="UPL90" s="308"/>
      <c r="UPM90" s="308"/>
      <c r="UPN90" s="308"/>
      <c r="UPO90" s="308"/>
      <c r="UPP90" s="308"/>
      <c r="UPQ90" s="308"/>
      <c r="UPR90" s="308"/>
      <c r="UPS90" s="308"/>
      <c r="UPT90" s="308"/>
      <c r="UPU90" s="309"/>
      <c r="UPV90" s="310"/>
      <c r="UPW90" s="308"/>
      <c r="UPX90" s="308"/>
      <c r="UPY90" s="308"/>
      <c r="UPZ90" s="308"/>
      <c r="UQA90" s="308"/>
      <c r="UQB90" s="308"/>
      <c r="UQC90" s="308"/>
      <c r="UQD90" s="308"/>
      <c r="UQE90" s="315"/>
      <c r="UQF90" s="319"/>
      <c r="UQG90" s="317"/>
      <c r="UQH90" s="305"/>
      <c r="UQI90" s="306"/>
      <c r="UQJ90" s="314"/>
      <c r="UQK90" s="308"/>
      <c r="UQL90" s="308"/>
      <c r="UQM90" s="308"/>
      <c r="UQN90" s="308"/>
      <c r="UQO90" s="308"/>
      <c r="UQP90" s="308"/>
      <c r="UQQ90" s="308"/>
      <c r="UQR90" s="308"/>
      <c r="UQS90" s="308"/>
      <c r="UQT90" s="308"/>
      <c r="UQU90" s="308"/>
      <c r="UQV90" s="308"/>
      <c r="UQW90" s="309"/>
      <c r="UQX90" s="310"/>
      <c r="UQY90" s="308"/>
      <c r="UQZ90" s="308"/>
      <c r="URA90" s="308"/>
      <c r="URB90" s="308"/>
      <c r="URC90" s="308"/>
      <c r="URD90" s="308"/>
      <c r="URE90" s="308"/>
      <c r="URF90" s="308"/>
      <c r="URG90" s="315"/>
      <c r="URH90" s="319"/>
      <c r="URI90" s="317"/>
      <c r="URJ90" s="305"/>
      <c r="URK90" s="306"/>
      <c r="URL90" s="314"/>
      <c r="URM90" s="308"/>
      <c r="URN90" s="308"/>
      <c r="URO90" s="308"/>
      <c r="URP90" s="308"/>
      <c r="URQ90" s="308"/>
      <c r="URR90" s="308"/>
      <c r="URS90" s="308"/>
      <c r="URT90" s="308"/>
      <c r="URU90" s="308"/>
      <c r="URV90" s="308"/>
      <c r="URW90" s="308"/>
      <c r="URX90" s="308"/>
      <c r="URY90" s="309"/>
      <c r="URZ90" s="310"/>
      <c r="USA90" s="308"/>
      <c r="USB90" s="308"/>
      <c r="USC90" s="308"/>
      <c r="USD90" s="308"/>
      <c r="USE90" s="308"/>
      <c r="USF90" s="308"/>
      <c r="USG90" s="308"/>
      <c r="USH90" s="308"/>
      <c r="USI90" s="315"/>
      <c r="USJ90" s="319"/>
      <c r="USK90" s="317"/>
      <c r="USL90" s="305"/>
      <c r="USM90" s="306"/>
      <c r="USN90" s="314"/>
      <c r="USO90" s="308"/>
      <c r="USP90" s="308"/>
      <c r="USQ90" s="308"/>
      <c r="USR90" s="308"/>
      <c r="USS90" s="308"/>
      <c r="UST90" s="308"/>
      <c r="USU90" s="308"/>
      <c r="USV90" s="308"/>
      <c r="USW90" s="308"/>
      <c r="USX90" s="308"/>
      <c r="USY90" s="308"/>
      <c r="USZ90" s="308"/>
      <c r="UTA90" s="309"/>
      <c r="UTB90" s="310"/>
      <c r="UTC90" s="308"/>
      <c r="UTD90" s="308"/>
      <c r="UTE90" s="308"/>
      <c r="UTF90" s="308"/>
      <c r="UTG90" s="308"/>
      <c r="UTH90" s="308"/>
      <c r="UTI90" s="308"/>
      <c r="UTJ90" s="308"/>
      <c r="UTK90" s="315"/>
      <c r="UTL90" s="319"/>
      <c r="UTM90" s="317"/>
      <c r="UTN90" s="305"/>
      <c r="UTO90" s="306"/>
      <c r="UTP90" s="314"/>
      <c r="UTQ90" s="308"/>
      <c r="UTR90" s="308"/>
      <c r="UTS90" s="308"/>
      <c r="UTT90" s="308"/>
      <c r="UTU90" s="308"/>
      <c r="UTV90" s="308"/>
      <c r="UTW90" s="308"/>
      <c r="UTX90" s="308"/>
      <c r="UTY90" s="308"/>
      <c r="UTZ90" s="308"/>
      <c r="UUA90" s="308"/>
      <c r="UUB90" s="308"/>
      <c r="UUC90" s="309"/>
      <c r="UUD90" s="310"/>
      <c r="UUE90" s="308"/>
      <c r="UUF90" s="308"/>
      <c r="UUG90" s="308"/>
      <c r="UUH90" s="308"/>
      <c r="UUI90" s="308"/>
      <c r="UUJ90" s="308"/>
      <c r="UUK90" s="308"/>
      <c r="UUL90" s="308"/>
      <c r="UUM90" s="315"/>
      <c r="UUN90" s="319"/>
      <c r="UUO90" s="317"/>
      <c r="UUP90" s="305"/>
      <c r="UUQ90" s="306"/>
      <c r="UUR90" s="314"/>
      <c r="UUS90" s="308"/>
      <c r="UUT90" s="308"/>
      <c r="UUU90" s="308"/>
      <c r="UUV90" s="308"/>
      <c r="UUW90" s="308"/>
      <c r="UUX90" s="308"/>
      <c r="UUY90" s="308"/>
      <c r="UUZ90" s="308"/>
      <c r="UVA90" s="308"/>
      <c r="UVB90" s="308"/>
      <c r="UVC90" s="308"/>
      <c r="UVD90" s="308"/>
      <c r="UVE90" s="309"/>
      <c r="UVF90" s="310"/>
      <c r="UVG90" s="308"/>
      <c r="UVH90" s="308"/>
      <c r="UVI90" s="308"/>
      <c r="UVJ90" s="308"/>
      <c r="UVK90" s="308"/>
      <c r="UVL90" s="308"/>
      <c r="UVM90" s="308"/>
      <c r="UVN90" s="308"/>
      <c r="UVO90" s="315"/>
      <c r="UVP90" s="319"/>
      <c r="UVQ90" s="317"/>
      <c r="UVR90" s="305"/>
      <c r="UVS90" s="306"/>
      <c r="UVT90" s="314"/>
      <c r="UVU90" s="308"/>
      <c r="UVV90" s="308"/>
      <c r="UVW90" s="308"/>
      <c r="UVX90" s="308"/>
      <c r="UVY90" s="308"/>
      <c r="UVZ90" s="308"/>
      <c r="UWA90" s="308"/>
      <c r="UWB90" s="308"/>
      <c r="UWC90" s="308"/>
      <c r="UWD90" s="308"/>
      <c r="UWE90" s="308"/>
      <c r="UWF90" s="308"/>
      <c r="UWG90" s="309"/>
      <c r="UWH90" s="310"/>
      <c r="UWI90" s="308"/>
      <c r="UWJ90" s="308"/>
      <c r="UWK90" s="308"/>
      <c r="UWL90" s="308"/>
      <c r="UWM90" s="308"/>
      <c r="UWN90" s="308"/>
      <c r="UWO90" s="308"/>
      <c r="UWP90" s="308"/>
      <c r="UWQ90" s="315"/>
      <c r="UWR90" s="319"/>
      <c r="UWS90" s="317"/>
      <c r="UWT90" s="305"/>
      <c r="UWU90" s="306"/>
      <c r="UWV90" s="314"/>
      <c r="UWW90" s="308"/>
      <c r="UWX90" s="308"/>
      <c r="UWY90" s="308"/>
      <c r="UWZ90" s="308"/>
      <c r="UXA90" s="308"/>
      <c r="UXB90" s="308"/>
      <c r="UXC90" s="308"/>
      <c r="UXD90" s="308"/>
      <c r="UXE90" s="308"/>
      <c r="UXF90" s="308"/>
      <c r="UXG90" s="308"/>
      <c r="UXH90" s="308"/>
      <c r="UXI90" s="309"/>
      <c r="UXJ90" s="310"/>
      <c r="UXK90" s="308"/>
      <c r="UXL90" s="308"/>
      <c r="UXM90" s="308"/>
      <c r="UXN90" s="308"/>
      <c r="UXO90" s="308"/>
      <c r="UXP90" s="308"/>
      <c r="UXQ90" s="308"/>
      <c r="UXR90" s="308"/>
      <c r="UXS90" s="315"/>
      <c r="UXT90" s="319"/>
      <c r="UXU90" s="317"/>
      <c r="UXV90" s="305"/>
      <c r="UXW90" s="306"/>
      <c r="UXX90" s="314"/>
      <c r="UXY90" s="308"/>
      <c r="UXZ90" s="308"/>
      <c r="UYA90" s="308"/>
      <c r="UYB90" s="308"/>
      <c r="UYC90" s="308"/>
      <c r="UYD90" s="308"/>
      <c r="UYE90" s="308"/>
      <c r="UYF90" s="308"/>
      <c r="UYG90" s="308"/>
      <c r="UYH90" s="308"/>
      <c r="UYI90" s="308"/>
      <c r="UYJ90" s="308"/>
      <c r="UYK90" s="309"/>
      <c r="UYL90" s="310"/>
      <c r="UYM90" s="308"/>
      <c r="UYN90" s="308"/>
      <c r="UYO90" s="308"/>
      <c r="UYP90" s="308"/>
      <c r="UYQ90" s="308"/>
      <c r="UYR90" s="308"/>
      <c r="UYS90" s="308"/>
      <c r="UYT90" s="308"/>
      <c r="UYU90" s="315"/>
      <c r="UYV90" s="319"/>
      <c r="UYW90" s="317"/>
      <c r="UYX90" s="305"/>
      <c r="UYY90" s="306"/>
      <c r="UYZ90" s="314"/>
      <c r="UZA90" s="308"/>
      <c r="UZB90" s="308"/>
      <c r="UZC90" s="308"/>
      <c r="UZD90" s="308"/>
      <c r="UZE90" s="308"/>
      <c r="UZF90" s="308"/>
      <c r="UZG90" s="308"/>
      <c r="UZH90" s="308"/>
      <c r="UZI90" s="308"/>
      <c r="UZJ90" s="308"/>
      <c r="UZK90" s="308"/>
      <c r="UZL90" s="308"/>
      <c r="UZM90" s="309"/>
      <c r="UZN90" s="310"/>
      <c r="UZO90" s="308"/>
      <c r="UZP90" s="308"/>
      <c r="UZQ90" s="308"/>
      <c r="UZR90" s="308"/>
      <c r="UZS90" s="308"/>
      <c r="UZT90" s="308"/>
      <c r="UZU90" s="308"/>
      <c r="UZV90" s="308"/>
      <c r="UZW90" s="315"/>
      <c r="UZX90" s="319"/>
      <c r="UZY90" s="317"/>
      <c r="UZZ90" s="305"/>
      <c r="VAA90" s="306"/>
      <c r="VAB90" s="314"/>
      <c r="VAC90" s="308"/>
      <c r="VAD90" s="308"/>
      <c r="VAE90" s="308"/>
      <c r="VAF90" s="308"/>
      <c r="VAG90" s="308"/>
      <c r="VAH90" s="308"/>
      <c r="VAI90" s="308"/>
      <c r="VAJ90" s="308"/>
      <c r="VAK90" s="308"/>
      <c r="VAL90" s="308"/>
      <c r="VAM90" s="308"/>
      <c r="VAN90" s="308"/>
      <c r="VAO90" s="309"/>
      <c r="VAP90" s="310"/>
      <c r="VAQ90" s="308"/>
      <c r="VAR90" s="308"/>
      <c r="VAS90" s="308"/>
      <c r="VAT90" s="308"/>
      <c r="VAU90" s="308"/>
      <c r="VAV90" s="308"/>
      <c r="VAW90" s="308"/>
      <c r="VAX90" s="308"/>
      <c r="VAY90" s="315"/>
      <c r="VAZ90" s="319"/>
      <c r="VBA90" s="317"/>
      <c r="VBB90" s="305"/>
      <c r="VBC90" s="306"/>
      <c r="VBD90" s="314"/>
      <c r="VBE90" s="308"/>
      <c r="VBF90" s="308"/>
      <c r="VBG90" s="308"/>
      <c r="VBH90" s="308"/>
      <c r="VBI90" s="308"/>
      <c r="VBJ90" s="308"/>
      <c r="VBK90" s="308"/>
      <c r="VBL90" s="308"/>
      <c r="VBM90" s="308"/>
      <c r="VBN90" s="308"/>
      <c r="VBO90" s="308"/>
      <c r="VBP90" s="308"/>
      <c r="VBQ90" s="309"/>
      <c r="VBR90" s="310"/>
      <c r="VBS90" s="308"/>
      <c r="VBT90" s="308"/>
      <c r="VBU90" s="308"/>
      <c r="VBV90" s="308"/>
      <c r="VBW90" s="308"/>
      <c r="VBX90" s="308"/>
      <c r="VBY90" s="308"/>
      <c r="VBZ90" s="308"/>
      <c r="VCA90" s="315"/>
      <c r="VCB90" s="319"/>
      <c r="VCC90" s="317"/>
      <c r="VCD90" s="305"/>
      <c r="VCE90" s="306"/>
      <c r="VCF90" s="314"/>
      <c r="VCG90" s="308"/>
      <c r="VCH90" s="308"/>
      <c r="VCI90" s="308"/>
      <c r="VCJ90" s="308"/>
      <c r="VCK90" s="308"/>
      <c r="VCL90" s="308"/>
      <c r="VCM90" s="308"/>
      <c r="VCN90" s="308"/>
      <c r="VCO90" s="308"/>
      <c r="VCP90" s="308"/>
      <c r="VCQ90" s="308"/>
      <c r="VCR90" s="308"/>
      <c r="VCS90" s="309"/>
      <c r="VCT90" s="310"/>
      <c r="VCU90" s="308"/>
      <c r="VCV90" s="308"/>
      <c r="VCW90" s="308"/>
      <c r="VCX90" s="308"/>
      <c r="VCY90" s="308"/>
      <c r="VCZ90" s="308"/>
      <c r="VDA90" s="308"/>
      <c r="VDB90" s="308"/>
      <c r="VDC90" s="315"/>
      <c r="VDD90" s="319"/>
      <c r="VDE90" s="317"/>
      <c r="VDF90" s="305"/>
      <c r="VDG90" s="306"/>
      <c r="VDH90" s="314"/>
      <c r="VDI90" s="308"/>
      <c r="VDJ90" s="308"/>
      <c r="VDK90" s="308"/>
      <c r="VDL90" s="308"/>
      <c r="VDM90" s="308"/>
      <c r="VDN90" s="308"/>
      <c r="VDO90" s="308"/>
      <c r="VDP90" s="308"/>
      <c r="VDQ90" s="308"/>
      <c r="VDR90" s="308"/>
      <c r="VDS90" s="308"/>
      <c r="VDT90" s="308"/>
      <c r="VDU90" s="309"/>
      <c r="VDV90" s="310"/>
      <c r="VDW90" s="308"/>
      <c r="VDX90" s="308"/>
      <c r="VDY90" s="308"/>
      <c r="VDZ90" s="308"/>
      <c r="VEA90" s="308"/>
      <c r="VEB90" s="308"/>
      <c r="VEC90" s="308"/>
      <c r="VED90" s="308"/>
      <c r="VEE90" s="315"/>
      <c r="VEF90" s="319"/>
      <c r="VEG90" s="317"/>
      <c r="VEH90" s="305"/>
      <c r="VEI90" s="306"/>
      <c r="VEJ90" s="314"/>
      <c r="VEK90" s="308"/>
      <c r="VEL90" s="308"/>
      <c r="VEM90" s="308"/>
      <c r="VEN90" s="308"/>
      <c r="VEO90" s="308"/>
      <c r="VEP90" s="308"/>
      <c r="VEQ90" s="308"/>
      <c r="VER90" s="308"/>
      <c r="VES90" s="308"/>
      <c r="VET90" s="308"/>
      <c r="VEU90" s="308"/>
      <c r="VEV90" s="308"/>
      <c r="VEW90" s="309"/>
      <c r="VEX90" s="310"/>
      <c r="VEY90" s="308"/>
      <c r="VEZ90" s="308"/>
      <c r="VFA90" s="308"/>
      <c r="VFB90" s="308"/>
      <c r="VFC90" s="308"/>
      <c r="VFD90" s="308"/>
      <c r="VFE90" s="308"/>
      <c r="VFF90" s="308"/>
      <c r="VFG90" s="315"/>
      <c r="VFH90" s="319"/>
      <c r="VFI90" s="317"/>
      <c r="VFJ90" s="305"/>
      <c r="VFK90" s="306"/>
      <c r="VFL90" s="314"/>
      <c r="VFM90" s="308"/>
      <c r="VFN90" s="308"/>
      <c r="VFO90" s="308"/>
      <c r="VFP90" s="308"/>
      <c r="VFQ90" s="308"/>
      <c r="VFR90" s="308"/>
      <c r="VFS90" s="308"/>
      <c r="VFT90" s="308"/>
      <c r="VFU90" s="308"/>
      <c r="VFV90" s="308"/>
      <c r="VFW90" s="308"/>
      <c r="VFX90" s="308"/>
      <c r="VFY90" s="309"/>
      <c r="VFZ90" s="310"/>
      <c r="VGA90" s="308"/>
      <c r="VGB90" s="308"/>
      <c r="VGC90" s="308"/>
      <c r="VGD90" s="308"/>
      <c r="VGE90" s="308"/>
      <c r="VGF90" s="308"/>
      <c r="VGG90" s="308"/>
      <c r="VGH90" s="308"/>
      <c r="VGI90" s="315"/>
      <c r="VGJ90" s="319"/>
      <c r="VGK90" s="317"/>
      <c r="VGL90" s="305"/>
      <c r="VGM90" s="306"/>
      <c r="VGN90" s="314"/>
      <c r="VGO90" s="308"/>
      <c r="VGP90" s="308"/>
      <c r="VGQ90" s="308"/>
      <c r="VGR90" s="308"/>
      <c r="VGS90" s="308"/>
      <c r="VGT90" s="308"/>
      <c r="VGU90" s="308"/>
      <c r="VGV90" s="308"/>
      <c r="VGW90" s="308"/>
      <c r="VGX90" s="308"/>
      <c r="VGY90" s="308"/>
      <c r="VGZ90" s="308"/>
      <c r="VHA90" s="309"/>
      <c r="VHB90" s="310"/>
      <c r="VHC90" s="308"/>
      <c r="VHD90" s="308"/>
      <c r="VHE90" s="308"/>
      <c r="VHF90" s="308"/>
      <c r="VHG90" s="308"/>
      <c r="VHH90" s="308"/>
      <c r="VHI90" s="308"/>
      <c r="VHJ90" s="308"/>
      <c r="VHK90" s="315"/>
      <c r="VHL90" s="319"/>
      <c r="VHM90" s="317"/>
      <c r="VHN90" s="305"/>
      <c r="VHO90" s="306"/>
      <c r="VHP90" s="314"/>
      <c r="VHQ90" s="308"/>
      <c r="VHR90" s="308"/>
      <c r="VHS90" s="308"/>
      <c r="VHT90" s="308"/>
      <c r="VHU90" s="308"/>
      <c r="VHV90" s="308"/>
      <c r="VHW90" s="308"/>
      <c r="VHX90" s="308"/>
      <c r="VHY90" s="308"/>
      <c r="VHZ90" s="308"/>
      <c r="VIA90" s="308"/>
      <c r="VIB90" s="308"/>
      <c r="VIC90" s="309"/>
      <c r="VID90" s="310"/>
      <c r="VIE90" s="308"/>
      <c r="VIF90" s="308"/>
      <c r="VIG90" s="308"/>
      <c r="VIH90" s="308"/>
      <c r="VII90" s="308"/>
      <c r="VIJ90" s="308"/>
      <c r="VIK90" s="308"/>
      <c r="VIL90" s="308"/>
      <c r="VIM90" s="315"/>
      <c r="VIN90" s="319"/>
      <c r="VIO90" s="317"/>
      <c r="VIP90" s="305"/>
      <c r="VIQ90" s="306"/>
      <c r="VIR90" s="314"/>
      <c r="VIS90" s="308"/>
      <c r="VIT90" s="308"/>
      <c r="VIU90" s="308"/>
      <c r="VIV90" s="308"/>
      <c r="VIW90" s="308"/>
      <c r="VIX90" s="308"/>
      <c r="VIY90" s="308"/>
      <c r="VIZ90" s="308"/>
      <c r="VJA90" s="308"/>
      <c r="VJB90" s="308"/>
      <c r="VJC90" s="308"/>
      <c r="VJD90" s="308"/>
      <c r="VJE90" s="309"/>
      <c r="VJF90" s="310"/>
      <c r="VJG90" s="308"/>
      <c r="VJH90" s="308"/>
      <c r="VJI90" s="308"/>
      <c r="VJJ90" s="308"/>
      <c r="VJK90" s="308"/>
      <c r="VJL90" s="308"/>
      <c r="VJM90" s="308"/>
      <c r="VJN90" s="308"/>
      <c r="VJO90" s="315"/>
      <c r="VJP90" s="319"/>
      <c r="VJQ90" s="317"/>
      <c r="VJR90" s="305"/>
      <c r="VJS90" s="306"/>
      <c r="VJT90" s="314"/>
      <c r="VJU90" s="308"/>
      <c r="VJV90" s="308"/>
      <c r="VJW90" s="308"/>
      <c r="VJX90" s="308"/>
      <c r="VJY90" s="308"/>
      <c r="VJZ90" s="308"/>
      <c r="VKA90" s="308"/>
      <c r="VKB90" s="308"/>
      <c r="VKC90" s="308"/>
      <c r="VKD90" s="308"/>
      <c r="VKE90" s="308"/>
      <c r="VKF90" s="308"/>
      <c r="VKG90" s="309"/>
      <c r="VKH90" s="310"/>
      <c r="VKI90" s="308"/>
      <c r="VKJ90" s="308"/>
      <c r="VKK90" s="308"/>
      <c r="VKL90" s="308"/>
      <c r="VKM90" s="308"/>
      <c r="VKN90" s="308"/>
      <c r="VKO90" s="308"/>
      <c r="VKP90" s="308"/>
      <c r="VKQ90" s="315"/>
      <c r="VKR90" s="319"/>
      <c r="VKS90" s="317"/>
      <c r="VKT90" s="305"/>
      <c r="VKU90" s="306"/>
      <c r="VKV90" s="314"/>
      <c r="VKW90" s="308"/>
      <c r="VKX90" s="308"/>
      <c r="VKY90" s="308"/>
      <c r="VKZ90" s="308"/>
      <c r="VLA90" s="308"/>
      <c r="VLB90" s="308"/>
      <c r="VLC90" s="308"/>
      <c r="VLD90" s="308"/>
      <c r="VLE90" s="308"/>
      <c r="VLF90" s="308"/>
      <c r="VLG90" s="308"/>
      <c r="VLH90" s="308"/>
      <c r="VLI90" s="309"/>
      <c r="VLJ90" s="310"/>
      <c r="VLK90" s="308"/>
      <c r="VLL90" s="308"/>
      <c r="VLM90" s="308"/>
      <c r="VLN90" s="308"/>
      <c r="VLO90" s="308"/>
      <c r="VLP90" s="308"/>
      <c r="VLQ90" s="308"/>
      <c r="VLR90" s="308"/>
      <c r="VLS90" s="315"/>
      <c r="VLT90" s="319"/>
      <c r="VLU90" s="317"/>
      <c r="VLV90" s="305"/>
      <c r="VLW90" s="306"/>
      <c r="VLX90" s="314"/>
      <c r="VLY90" s="308"/>
      <c r="VLZ90" s="308"/>
      <c r="VMA90" s="308"/>
      <c r="VMB90" s="308"/>
      <c r="VMC90" s="308"/>
      <c r="VMD90" s="308"/>
      <c r="VME90" s="308"/>
      <c r="VMF90" s="308"/>
      <c r="VMG90" s="308"/>
      <c r="VMH90" s="308"/>
      <c r="VMI90" s="308"/>
      <c r="VMJ90" s="308"/>
      <c r="VMK90" s="309"/>
      <c r="VML90" s="310"/>
      <c r="VMM90" s="308"/>
      <c r="VMN90" s="308"/>
      <c r="VMO90" s="308"/>
      <c r="VMP90" s="308"/>
      <c r="VMQ90" s="308"/>
      <c r="VMR90" s="308"/>
      <c r="VMS90" s="308"/>
      <c r="VMT90" s="308"/>
      <c r="VMU90" s="315"/>
      <c r="VMV90" s="319"/>
      <c r="VMW90" s="317"/>
      <c r="VMX90" s="305"/>
      <c r="VMY90" s="306"/>
      <c r="VMZ90" s="314"/>
      <c r="VNA90" s="308"/>
      <c r="VNB90" s="308"/>
      <c r="VNC90" s="308"/>
      <c r="VND90" s="308"/>
      <c r="VNE90" s="308"/>
      <c r="VNF90" s="308"/>
      <c r="VNG90" s="308"/>
      <c r="VNH90" s="308"/>
      <c r="VNI90" s="308"/>
      <c r="VNJ90" s="308"/>
      <c r="VNK90" s="308"/>
      <c r="VNL90" s="308"/>
      <c r="VNM90" s="309"/>
      <c r="VNN90" s="310"/>
      <c r="VNO90" s="308"/>
      <c r="VNP90" s="308"/>
      <c r="VNQ90" s="308"/>
      <c r="VNR90" s="308"/>
      <c r="VNS90" s="308"/>
      <c r="VNT90" s="308"/>
      <c r="VNU90" s="308"/>
      <c r="VNV90" s="308"/>
      <c r="VNW90" s="315"/>
      <c r="VNX90" s="319"/>
      <c r="VNY90" s="317"/>
      <c r="VNZ90" s="305"/>
      <c r="VOA90" s="306"/>
      <c r="VOB90" s="314"/>
      <c r="VOC90" s="308"/>
      <c r="VOD90" s="308"/>
      <c r="VOE90" s="308"/>
      <c r="VOF90" s="308"/>
      <c r="VOG90" s="308"/>
      <c r="VOH90" s="308"/>
      <c r="VOI90" s="308"/>
      <c r="VOJ90" s="308"/>
      <c r="VOK90" s="308"/>
      <c r="VOL90" s="308"/>
      <c r="VOM90" s="308"/>
      <c r="VON90" s="308"/>
      <c r="VOO90" s="309"/>
      <c r="VOP90" s="310"/>
      <c r="VOQ90" s="308"/>
      <c r="VOR90" s="308"/>
      <c r="VOS90" s="308"/>
      <c r="VOT90" s="308"/>
      <c r="VOU90" s="308"/>
      <c r="VOV90" s="308"/>
      <c r="VOW90" s="308"/>
      <c r="VOX90" s="308"/>
      <c r="VOY90" s="315"/>
      <c r="VOZ90" s="319"/>
      <c r="VPA90" s="317"/>
      <c r="VPB90" s="305"/>
      <c r="VPC90" s="306"/>
      <c r="VPD90" s="314"/>
      <c r="VPE90" s="308"/>
      <c r="VPF90" s="308"/>
      <c r="VPG90" s="308"/>
      <c r="VPH90" s="308"/>
      <c r="VPI90" s="308"/>
      <c r="VPJ90" s="308"/>
      <c r="VPK90" s="308"/>
      <c r="VPL90" s="308"/>
      <c r="VPM90" s="308"/>
      <c r="VPN90" s="308"/>
      <c r="VPO90" s="308"/>
      <c r="VPP90" s="308"/>
      <c r="VPQ90" s="309"/>
      <c r="VPR90" s="310"/>
      <c r="VPS90" s="308"/>
      <c r="VPT90" s="308"/>
      <c r="VPU90" s="308"/>
      <c r="VPV90" s="308"/>
      <c r="VPW90" s="308"/>
      <c r="VPX90" s="308"/>
      <c r="VPY90" s="308"/>
      <c r="VPZ90" s="308"/>
      <c r="VQA90" s="315"/>
      <c r="VQB90" s="319"/>
      <c r="VQC90" s="317"/>
      <c r="VQD90" s="305"/>
      <c r="VQE90" s="306"/>
      <c r="VQF90" s="314"/>
      <c r="VQG90" s="308"/>
      <c r="VQH90" s="308"/>
      <c r="VQI90" s="308"/>
      <c r="VQJ90" s="308"/>
      <c r="VQK90" s="308"/>
      <c r="VQL90" s="308"/>
      <c r="VQM90" s="308"/>
      <c r="VQN90" s="308"/>
      <c r="VQO90" s="308"/>
      <c r="VQP90" s="308"/>
      <c r="VQQ90" s="308"/>
      <c r="VQR90" s="308"/>
      <c r="VQS90" s="309"/>
      <c r="VQT90" s="310"/>
      <c r="VQU90" s="308"/>
      <c r="VQV90" s="308"/>
      <c r="VQW90" s="308"/>
      <c r="VQX90" s="308"/>
      <c r="VQY90" s="308"/>
      <c r="VQZ90" s="308"/>
      <c r="VRA90" s="308"/>
      <c r="VRB90" s="308"/>
      <c r="VRC90" s="315"/>
      <c r="VRD90" s="319"/>
      <c r="VRE90" s="317"/>
      <c r="VRF90" s="305"/>
      <c r="VRG90" s="306"/>
      <c r="VRH90" s="314"/>
      <c r="VRI90" s="308"/>
      <c r="VRJ90" s="308"/>
      <c r="VRK90" s="308"/>
      <c r="VRL90" s="308"/>
      <c r="VRM90" s="308"/>
      <c r="VRN90" s="308"/>
      <c r="VRO90" s="308"/>
      <c r="VRP90" s="308"/>
      <c r="VRQ90" s="308"/>
      <c r="VRR90" s="308"/>
      <c r="VRS90" s="308"/>
      <c r="VRT90" s="308"/>
      <c r="VRU90" s="309"/>
      <c r="VRV90" s="310"/>
      <c r="VRW90" s="308"/>
      <c r="VRX90" s="308"/>
      <c r="VRY90" s="308"/>
      <c r="VRZ90" s="308"/>
      <c r="VSA90" s="308"/>
      <c r="VSB90" s="308"/>
      <c r="VSC90" s="308"/>
      <c r="VSD90" s="308"/>
      <c r="VSE90" s="315"/>
      <c r="VSF90" s="319"/>
      <c r="VSG90" s="317"/>
      <c r="VSH90" s="305"/>
      <c r="VSI90" s="306"/>
      <c r="VSJ90" s="314"/>
      <c r="VSK90" s="308"/>
      <c r="VSL90" s="308"/>
      <c r="VSM90" s="308"/>
      <c r="VSN90" s="308"/>
      <c r="VSO90" s="308"/>
      <c r="VSP90" s="308"/>
      <c r="VSQ90" s="308"/>
      <c r="VSR90" s="308"/>
      <c r="VSS90" s="308"/>
      <c r="VST90" s="308"/>
      <c r="VSU90" s="308"/>
      <c r="VSV90" s="308"/>
      <c r="VSW90" s="309"/>
      <c r="VSX90" s="310"/>
      <c r="VSY90" s="308"/>
      <c r="VSZ90" s="308"/>
      <c r="VTA90" s="308"/>
      <c r="VTB90" s="308"/>
      <c r="VTC90" s="308"/>
      <c r="VTD90" s="308"/>
      <c r="VTE90" s="308"/>
      <c r="VTF90" s="308"/>
      <c r="VTG90" s="315"/>
      <c r="VTH90" s="319"/>
      <c r="VTI90" s="317"/>
      <c r="VTJ90" s="305"/>
      <c r="VTK90" s="306"/>
      <c r="VTL90" s="314"/>
      <c r="VTM90" s="308"/>
      <c r="VTN90" s="308"/>
      <c r="VTO90" s="308"/>
      <c r="VTP90" s="308"/>
      <c r="VTQ90" s="308"/>
      <c r="VTR90" s="308"/>
      <c r="VTS90" s="308"/>
      <c r="VTT90" s="308"/>
      <c r="VTU90" s="308"/>
      <c r="VTV90" s="308"/>
      <c r="VTW90" s="308"/>
      <c r="VTX90" s="308"/>
      <c r="VTY90" s="309"/>
      <c r="VTZ90" s="310"/>
      <c r="VUA90" s="308"/>
      <c r="VUB90" s="308"/>
      <c r="VUC90" s="308"/>
      <c r="VUD90" s="308"/>
      <c r="VUE90" s="308"/>
      <c r="VUF90" s="308"/>
      <c r="VUG90" s="308"/>
      <c r="VUH90" s="308"/>
      <c r="VUI90" s="315"/>
      <c r="VUJ90" s="319"/>
      <c r="VUK90" s="317"/>
      <c r="VUL90" s="305"/>
      <c r="VUM90" s="306"/>
      <c r="VUN90" s="314"/>
      <c r="VUO90" s="308"/>
      <c r="VUP90" s="308"/>
      <c r="VUQ90" s="308"/>
      <c r="VUR90" s="308"/>
      <c r="VUS90" s="308"/>
      <c r="VUT90" s="308"/>
      <c r="VUU90" s="308"/>
      <c r="VUV90" s="308"/>
      <c r="VUW90" s="308"/>
      <c r="VUX90" s="308"/>
      <c r="VUY90" s="308"/>
      <c r="VUZ90" s="308"/>
      <c r="VVA90" s="309"/>
      <c r="VVB90" s="310"/>
      <c r="VVC90" s="308"/>
      <c r="VVD90" s="308"/>
      <c r="VVE90" s="308"/>
      <c r="VVF90" s="308"/>
      <c r="VVG90" s="308"/>
      <c r="VVH90" s="308"/>
      <c r="VVI90" s="308"/>
      <c r="VVJ90" s="308"/>
      <c r="VVK90" s="315"/>
      <c r="VVL90" s="319"/>
      <c r="VVM90" s="317"/>
      <c r="VVN90" s="305"/>
      <c r="VVO90" s="306"/>
      <c r="VVP90" s="314"/>
      <c r="VVQ90" s="308"/>
      <c r="VVR90" s="308"/>
      <c r="VVS90" s="308"/>
      <c r="VVT90" s="308"/>
      <c r="VVU90" s="308"/>
      <c r="VVV90" s="308"/>
      <c r="VVW90" s="308"/>
      <c r="VVX90" s="308"/>
      <c r="VVY90" s="308"/>
      <c r="VVZ90" s="308"/>
      <c r="VWA90" s="308"/>
      <c r="VWB90" s="308"/>
      <c r="VWC90" s="309"/>
      <c r="VWD90" s="310"/>
      <c r="VWE90" s="308"/>
      <c r="VWF90" s="308"/>
      <c r="VWG90" s="308"/>
      <c r="VWH90" s="308"/>
      <c r="VWI90" s="308"/>
      <c r="VWJ90" s="308"/>
      <c r="VWK90" s="308"/>
      <c r="VWL90" s="308"/>
      <c r="VWM90" s="315"/>
      <c r="VWN90" s="319"/>
      <c r="VWO90" s="317"/>
      <c r="VWP90" s="305"/>
      <c r="VWQ90" s="306"/>
      <c r="VWR90" s="314"/>
      <c r="VWS90" s="308"/>
      <c r="VWT90" s="308"/>
      <c r="VWU90" s="308"/>
      <c r="VWV90" s="308"/>
      <c r="VWW90" s="308"/>
      <c r="VWX90" s="308"/>
      <c r="VWY90" s="308"/>
      <c r="VWZ90" s="308"/>
      <c r="VXA90" s="308"/>
      <c r="VXB90" s="308"/>
      <c r="VXC90" s="308"/>
      <c r="VXD90" s="308"/>
      <c r="VXE90" s="309"/>
      <c r="VXF90" s="310"/>
      <c r="VXG90" s="308"/>
      <c r="VXH90" s="308"/>
      <c r="VXI90" s="308"/>
      <c r="VXJ90" s="308"/>
      <c r="VXK90" s="308"/>
      <c r="VXL90" s="308"/>
      <c r="VXM90" s="308"/>
      <c r="VXN90" s="308"/>
      <c r="VXO90" s="315"/>
      <c r="VXP90" s="319"/>
      <c r="VXQ90" s="317"/>
      <c r="VXR90" s="305"/>
      <c r="VXS90" s="306"/>
      <c r="VXT90" s="314"/>
      <c r="VXU90" s="308"/>
      <c r="VXV90" s="308"/>
      <c r="VXW90" s="308"/>
      <c r="VXX90" s="308"/>
      <c r="VXY90" s="308"/>
      <c r="VXZ90" s="308"/>
      <c r="VYA90" s="308"/>
      <c r="VYB90" s="308"/>
      <c r="VYC90" s="308"/>
      <c r="VYD90" s="308"/>
      <c r="VYE90" s="308"/>
      <c r="VYF90" s="308"/>
      <c r="VYG90" s="309"/>
      <c r="VYH90" s="310"/>
      <c r="VYI90" s="308"/>
      <c r="VYJ90" s="308"/>
      <c r="VYK90" s="308"/>
      <c r="VYL90" s="308"/>
      <c r="VYM90" s="308"/>
      <c r="VYN90" s="308"/>
      <c r="VYO90" s="308"/>
      <c r="VYP90" s="308"/>
      <c r="VYQ90" s="315"/>
      <c r="VYR90" s="319"/>
      <c r="VYS90" s="317"/>
      <c r="VYT90" s="305"/>
      <c r="VYU90" s="306"/>
      <c r="VYV90" s="314"/>
      <c r="VYW90" s="308"/>
      <c r="VYX90" s="308"/>
      <c r="VYY90" s="308"/>
      <c r="VYZ90" s="308"/>
      <c r="VZA90" s="308"/>
      <c r="VZB90" s="308"/>
      <c r="VZC90" s="308"/>
      <c r="VZD90" s="308"/>
      <c r="VZE90" s="308"/>
      <c r="VZF90" s="308"/>
      <c r="VZG90" s="308"/>
      <c r="VZH90" s="308"/>
      <c r="VZI90" s="309"/>
      <c r="VZJ90" s="310"/>
      <c r="VZK90" s="308"/>
      <c r="VZL90" s="308"/>
      <c r="VZM90" s="308"/>
      <c r="VZN90" s="308"/>
      <c r="VZO90" s="308"/>
      <c r="VZP90" s="308"/>
      <c r="VZQ90" s="308"/>
      <c r="VZR90" s="308"/>
      <c r="VZS90" s="315"/>
      <c r="VZT90" s="319"/>
      <c r="VZU90" s="317"/>
      <c r="VZV90" s="305"/>
      <c r="VZW90" s="306"/>
      <c r="VZX90" s="314"/>
      <c r="VZY90" s="308"/>
      <c r="VZZ90" s="308"/>
      <c r="WAA90" s="308"/>
      <c r="WAB90" s="308"/>
      <c r="WAC90" s="308"/>
      <c r="WAD90" s="308"/>
      <c r="WAE90" s="308"/>
      <c r="WAF90" s="308"/>
      <c r="WAG90" s="308"/>
      <c r="WAH90" s="308"/>
      <c r="WAI90" s="308"/>
      <c r="WAJ90" s="308"/>
      <c r="WAK90" s="309"/>
      <c r="WAL90" s="310"/>
      <c r="WAM90" s="308"/>
      <c r="WAN90" s="308"/>
      <c r="WAO90" s="308"/>
      <c r="WAP90" s="308"/>
      <c r="WAQ90" s="308"/>
      <c r="WAR90" s="308"/>
      <c r="WAS90" s="308"/>
      <c r="WAT90" s="308"/>
      <c r="WAU90" s="315"/>
      <c r="WAV90" s="319"/>
      <c r="WAW90" s="317"/>
      <c r="WAX90" s="305"/>
      <c r="WAY90" s="306"/>
      <c r="WAZ90" s="314"/>
      <c r="WBA90" s="308"/>
      <c r="WBB90" s="308"/>
      <c r="WBC90" s="308"/>
      <c r="WBD90" s="308"/>
      <c r="WBE90" s="308"/>
      <c r="WBF90" s="308"/>
      <c r="WBG90" s="308"/>
      <c r="WBH90" s="308"/>
      <c r="WBI90" s="308"/>
      <c r="WBJ90" s="308"/>
      <c r="WBK90" s="308"/>
      <c r="WBL90" s="308"/>
      <c r="WBM90" s="309"/>
      <c r="WBN90" s="310"/>
      <c r="WBO90" s="308"/>
      <c r="WBP90" s="308"/>
      <c r="WBQ90" s="308"/>
      <c r="WBR90" s="308"/>
      <c r="WBS90" s="308"/>
      <c r="WBT90" s="308"/>
      <c r="WBU90" s="308"/>
      <c r="WBV90" s="308"/>
      <c r="WBW90" s="315"/>
      <c r="WBX90" s="319"/>
      <c r="WBY90" s="317"/>
      <c r="WBZ90" s="305"/>
      <c r="WCA90" s="306"/>
      <c r="WCB90" s="314"/>
      <c r="WCC90" s="308"/>
      <c r="WCD90" s="308"/>
      <c r="WCE90" s="308"/>
      <c r="WCF90" s="308"/>
      <c r="WCG90" s="308"/>
      <c r="WCH90" s="308"/>
      <c r="WCI90" s="308"/>
      <c r="WCJ90" s="308"/>
      <c r="WCK90" s="308"/>
      <c r="WCL90" s="308"/>
      <c r="WCM90" s="308"/>
      <c r="WCN90" s="308"/>
      <c r="WCO90" s="309"/>
      <c r="WCP90" s="310"/>
      <c r="WCQ90" s="308"/>
      <c r="WCR90" s="308"/>
      <c r="WCS90" s="308"/>
      <c r="WCT90" s="308"/>
      <c r="WCU90" s="308"/>
      <c r="WCV90" s="308"/>
      <c r="WCW90" s="308"/>
      <c r="WCX90" s="308"/>
      <c r="WCY90" s="315"/>
      <c r="WCZ90" s="319"/>
      <c r="WDA90" s="317"/>
      <c r="WDB90" s="305"/>
      <c r="WDC90" s="306"/>
      <c r="WDD90" s="314"/>
      <c r="WDE90" s="308"/>
      <c r="WDF90" s="308"/>
      <c r="WDG90" s="308"/>
      <c r="WDH90" s="308"/>
      <c r="WDI90" s="308"/>
      <c r="WDJ90" s="308"/>
      <c r="WDK90" s="308"/>
      <c r="WDL90" s="308"/>
      <c r="WDM90" s="308"/>
      <c r="WDN90" s="308"/>
      <c r="WDO90" s="308"/>
      <c r="WDP90" s="308"/>
      <c r="WDQ90" s="309"/>
      <c r="WDR90" s="310"/>
      <c r="WDS90" s="308"/>
      <c r="WDT90" s="308"/>
      <c r="WDU90" s="308"/>
      <c r="WDV90" s="308"/>
      <c r="WDW90" s="308"/>
      <c r="WDX90" s="308"/>
      <c r="WDY90" s="308"/>
      <c r="WDZ90" s="308"/>
      <c r="WEA90" s="315"/>
      <c r="WEB90" s="319"/>
      <c r="WEC90" s="317"/>
      <c r="WED90" s="305"/>
      <c r="WEE90" s="306"/>
      <c r="WEF90" s="314"/>
      <c r="WEG90" s="308"/>
      <c r="WEH90" s="308"/>
      <c r="WEI90" s="308"/>
      <c r="WEJ90" s="308"/>
      <c r="WEK90" s="308"/>
      <c r="WEL90" s="308"/>
      <c r="WEM90" s="308"/>
      <c r="WEN90" s="308"/>
      <c r="WEO90" s="308"/>
      <c r="WEP90" s="308"/>
      <c r="WEQ90" s="308"/>
      <c r="WER90" s="308"/>
      <c r="WES90" s="309"/>
      <c r="WET90" s="310"/>
      <c r="WEU90" s="308"/>
      <c r="WEV90" s="308"/>
      <c r="WEW90" s="308"/>
      <c r="WEX90" s="308"/>
      <c r="WEY90" s="308"/>
      <c r="WEZ90" s="308"/>
      <c r="WFA90" s="308"/>
      <c r="WFB90" s="308"/>
      <c r="WFC90" s="315"/>
      <c r="WFD90" s="319"/>
      <c r="WFE90" s="317"/>
      <c r="WFF90" s="305"/>
      <c r="WFG90" s="306"/>
      <c r="WFH90" s="314"/>
      <c r="WFI90" s="308"/>
      <c r="WFJ90" s="308"/>
      <c r="WFK90" s="308"/>
      <c r="WFL90" s="308"/>
      <c r="WFM90" s="308"/>
      <c r="WFN90" s="308"/>
      <c r="WFO90" s="308"/>
      <c r="WFP90" s="308"/>
      <c r="WFQ90" s="308"/>
      <c r="WFR90" s="308"/>
      <c r="WFS90" s="308"/>
      <c r="WFT90" s="308"/>
      <c r="WFU90" s="309"/>
      <c r="WFV90" s="310"/>
      <c r="WFW90" s="308"/>
      <c r="WFX90" s="308"/>
      <c r="WFY90" s="308"/>
      <c r="WFZ90" s="308"/>
      <c r="WGA90" s="308"/>
      <c r="WGB90" s="308"/>
      <c r="WGC90" s="308"/>
      <c r="WGD90" s="308"/>
      <c r="WGE90" s="315"/>
      <c r="WGF90" s="319"/>
      <c r="WGG90" s="317"/>
      <c r="WGH90" s="305"/>
      <c r="WGI90" s="306"/>
      <c r="WGJ90" s="314"/>
      <c r="WGK90" s="308"/>
      <c r="WGL90" s="308"/>
      <c r="WGM90" s="308"/>
      <c r="WGN90" s="308"/>
      <c r="WGO90" s="308"/>
      <c r="WGP90" s="308"/>
      <c r="WGQ90" s="308"/>
      <c r="WGR90" s="308"/>
      <c r="WGS90" s="308"/>
      <c r="WGT90" s="308"/>
      <c r="WGU90" s="308"/>
      <c r="WGV90" s="308"/>
      <c r="WGW90" s="309"/>
      <c r="WGX90" s="310"/>
      <c r="WGY90" s="308"/>
      <c r="WGZ90" s="308"/>
      <c r="WHA90" s="308"/>
      <c r="WHB90" s="308"/>
      <c r="WHC90" s="308"/>
      <c r="WHD90" s="308"/>
      <c r="WHE90" s="308"/>
      <c r="WHF90" s="308"/>
      <c r="WHG90" s="315"/>
      <c r="WHH90" s="319"/>
      <c r="WHI90" s="317"/>
      <c r="WHJ90" s="305"/>
      <c r="WHK90" s="306"/>
      <c r="WHL90" s="314"/>
      <c r="WHM90" s="308"/>
      <c r="WHN90" s="308"/>
      <c r="WHO90" s="308"/>
      <c r="WHP90" s="308"/>
      <c r="WHQ90" s="308"/>
      <c r="WHR90" s="308"/>
      <c r="WHS90" s="308"/>
      <c r="WHT90" s="308"/>
      <c r="WHU90" s="308"/>
      <c r="WHV90" s="308"/>
      <c r="WHW90" s="308"/>
      <c r="WHX90" s="308"/>
      <c r="WHY90" s="309"/>
      <c r="WHZ90" s="310"/>
      <c r="WIA90" s="308"/>
      <c r="WIB90" s="308"/>
      <c r="WIC90" s="308"/>
      <c r="WID90" s="308"/>
      <c r="WIE90" s="308"/>
      <c r="WIF90" s="308"/>
      <c r="WIG90" s="308"/>
      <c r="WIH90" s="308"/>
      <c r="WII90" s="315"/>
      <c r="WIJ90" s="319"/>
      <c r="WIK90" s="317"/>
      <c r="WIL90" s="305"/>
      <c r="WIM90" s="306"/>
      <c r="WIN90" s="314"/>
      <c r="WIO90" s="308"/>
      <c r="WIP90" s="308"/>
      <c r="WIQ90" s="308"/>
      <c r="WIR90" s="308"/>
      <c r="WIS90" s="308"/>
      <c r="WIT90" s="308"/>
      <c r="WIU90" s="308"/>
      <c r="WIV90" s="308"/>
      <c r="WIW90" s="308"/>
      <c r="WIX90" s="308"/>
      <c r="WIY90" s="308"/>
      <c r="WIZ90" s="308"/>
      <c r="WJA90" s="309"/>
      <c r="WJB90" s="310"/>
      <c r="WJC90" s="308"/>
      <c r="WJD90" s="308"/>
      <c r="WJE90" s="308"/>
      <c r="WJF90" s="308"/>
      <c r="WJG90" s="308"/>
      <c r="WJH90" s="308"/>
      <c r="WJI90" s="308"/>
      <c r="WJJ90" s="308"/>
      <c r="WJK90" s="315"/>
      <c r="WJL90" s="319"/>
      <c r="WJM90" s="317"/>
      <c r="WJN90" s="305"/>
      <c r="WJO90" s="306"/>
      <c r="WJP90" s="314"/>
      <c r="WJQ90" s="308"/>
      <c r="WJR90" s="308"/>
      <c r="WJS90" s="308"/>
      <c r="WJT90" s="308"/>
      <c r="WJU90" s="308"/>
      <c r="WJV90" s="308"/>
      <c r="WJW90" s="308"/>
      <c r="WJX90" s="308"/>
      <c r="WJY90" s="308"/>
      <c r="WJZ90" s="308"/>
      <c r="WKA90" s="308"/>
      <c r="WKB90" s="308"/>
      <c r="WKC90" s="309"/>
      <c r="WKD90" s="310"/>
      <c r="WKE90" s="308"/>
      <c r="WKF90" s="308"/>
      <c r="WKG90" s="308"/>
      <c r="WKH90" s="308"/>
      <c r="WKI90" s="308"/>
      <c r="WKJ90" s="308"/>
      <c r="WKK90" s="308"/>
      <c r="WKL90" s="308"/>
      <c r="WKM90" s="315"/>
      <c r="WKN90" s="319"/>
      <c r="WKO90" s="317"/>
      <c r="WKP90" s="305"/>
      <c r="WKQ90" s="306"/>
      <c r="WKR90" s="314"/>
      <c r="WKS90" s="308"/>
      <c r="WKT90" s="308"/>
      <c r="WKU90" s="308"/>
      <c r="WKV90" s="308"/>
      <c r="WKW90" s="308"/>
      <c r="WKX90" s="308"/>
      <c r="WKY90" s="308"/>
      <c r="WKZ90" s="308"/>
      <c r="WLA90" s="308"/>
      <c r="WLB90" s="308"/>
      <c r="WLC90" s="308"/>
      <c r="WLD90" s="308"/>
      <c r="WLE90" s="309"/>
      <c r="WLF90" s="310"/>
      <c r="WLG90" s="308"/>
      <c r="WLH90" s="308"/>
      <c r="WLI90" s="308"/>
      <c r="WLJ90" s="308"/>
      <c r="WLK90" s="308"/>
      <c r="WLL90" s="308"/>
      <c r="WLM90" s="308"/>
      <c r="WLN90" s="308"/>
      <c r="WLO90" s="315"/>
      <c r="WLP90" s="319"/>
      <c r="WLQ90" s="317"/>
      <c r="WLR90" s="305"/>
      <c r="WLS90" s="306"/>
      <c r="WLT90" s="314"/>
      <c r="WLU90" s="308"/>
      <c r="WLV90" s="308"/>
      <c r="WLW90" s="308"/>
      <c r="WLX90" s="308"/>
      <c r="WLY90" s="308"/>
      <c r="WLZ90" s="308"/>
      <c r="WMA90" s="308"/>
      <c r="WMB90" s="308"/>
      <c r="WMC90" s="308"/>
      <c r="WMD90" s="308"/>
      <c r="WME90" s="308"/>
      <c r="WMF90" s="308"/>
      <c r="WMG90" s="309"/>
      <c r="WMH90" s="310"/>
      <c r="WMI90" s="308"/>
      <c r="WMJ90" s="308"/>
      <c r="WMK90" s="308"/>
      <c r="WML90" s="308"/>
      <c r="WMM90" s="308"/>
      <c r="WMN90" s="308"/>
      <c r="WMO90" s="308"/>
      <c r="WMP90" s="308"/>
      <c r="WMQ90" s="315"/>
      <c r="WMR90" s="319"/>
      <c r="WMS90" s="317"/>
      <c r="WMT90" s="305"/>
      <c r="WMU90" s="306"/>
      <c r="WMV90" s="314"/>
      <c r="WMW90" s="308"/>
      <c r="WMX90" s="308"/>
      <c r="WMY90" s="308"/>
      <c r="WMZ90" s="308"/>
      <c r="WNA90" s="308"/>
      <c r="WNB90" s="308"/>
      <c r="WNC90" s="308"/>
      <c r="WND90" s="308"/>
      <c r="WNE90" s="308"/>
      <c r="WNF90" s="308"/>
      <c r="WNG90" s="308"/>
      <c r="WNH90" s="308"/>
      <c r="WNI90" s="309"/>
      <c r="WNJ90" s="310"/>
      <c r="WNK90" s="308"/>
      <c r="WNL90" s="308"/>
      <c r="WNM90" s="308"/>
      <c r="WNN90" s="308"/>
      <c r="WNO90" s="308"/>
      <c r="WNP90" s="308"/>
      <c r="WNQ90" s="308"/>
      <c r="WNR90" s="308"/>
      <c r="WNS90" s="315"/>
      <c r="WNT90" s="319"/>
      <c r="WNU90" s="317"/>
      <c r="WNV90" s="305"/>
      <c r="WNW90" s="306"/>
      <c r="WNX90" s="314"/>
      <c r="WNY90" s="308"/>
      <c r="WNZ90" s="308"/>
      <c r="WOA90" s="308"/>
      <c r="WOB90" s="308"/>
      <c r="WOC90" s="308"/>
      <c r="WOD90" s="308"/>
      <c r="WOE90" s="308"/>
      <c r="WOF90" s="308"/>
      <c r="WOG90" s="308"/>
      <c r="WOH90" s="308"/>
      <c r="WOI90" s="308"/>
      <c r="WOJ90" s="308"/>
      <c r="WOK90" s="309"/>
      <c r="WOL90" s="310"/>
      <c r="WOM90" s="308"/>
      <c r="WON90" s="308"/>
      <c r="WOO90" s="308"/>
      <c r="WOP90" s="308"/>
      <c r="WOQ90" s="308"/>
      <c r="WOR90" s="308"/>
      <c r="WOS90" s="308"/>
      <c r="WOT90" s="308"/>
      <c r="WOU90" s="315"/>
      <c r="WOV90" s="319"/>
      <c r="WOW90" s="317"/>
      <c r="WOX90" s="305"/>
      <c r="WOY90" s="306"/>
      <c r="WOZ90" s="314"/>
      <c r="WPA90" s="308"/>
      <c r="WPB90" s="308"/>
      <c r="WPC90" s="308"/>
      <c r="WPD90" s="308"/>
      <c r="WPE90" s="308"/>
      <c r="WPF90" s="308"/>
      <c r="WPG90" s="308"/>
      <c r="WPH90" s="308"/>
      <c r="WPI90" s="308"/>
      <c r="WPJ90" s="308"/>
      <c r="WPK90" s="308"/>
      <c r="WPL90" s="308"/>
      <c r="WPM90" s="309"/>
      <c r="WPN90" s="310"/>
      <c r="WPO90" s="308"/>
      <c r="WPP90" s="308"/>
      <c r="WPQ90" s="308"/>
      <c r="WPR90" s="308"/>
      <c r="WPS90" s="308"/>
      <c r="WPT90" s="308"/>
      <c r="WPU90" s="308"/>
      <c r="WPV90" s="308"/>
      <c r="WPW90" s="315"/>
      <c r="WPX90" s="319"/>
      <c r="WPY90" s="317"/>
      <c r="WPZ90" s="305"/>
      <c r="WQA90" s="306"/>
      <c r="WQB90" s="314"/>
      <c r="WQC90" s="308"/>
      <c r="WQD90" s="308"/>
      <c r="WQE90" s="308"/>
      <c r="WQF90" s="308"/>
      <c r="WQG90" s="308"/>
      <c r="WQH90" s="308"/>
      <c r="WQI90" s="308"/>
      <c r="WQJ90" s="308"/>
      <c r="WQK90" s="308"/>
      <c r="WQL90" s="308"/>
      <c r="WQM90" s="308"/>
      <c r="WQN90" s="308"/>
      <c r="WQO90" s="309"/>
      <c r="WQP90" s="310"/>
      <c r="WQQ90" s="308"/>
      <c r="WQR90" s="308"/>
      <c r="WQS90" s="308"/>
      <c r="WQT90" s="308"/>
      <c r="WQU90" s="308"/>
      <c r="WQV90" s="308"/>
      <c r="WQW90" s="308"/>
      <c r="WQX90" s="308"/>
      <c r="WQY90" s="315"/>
      <c r="WQZ90" s="319"/>
      <c r="WRA90" s="317"/>
      <c r="WRB90" s="305"/>
      <c r="WRC90" s="306"/>
      <c r="WRD90" s="314"/>
      <c r="WRE90" s="308"/>
      <c r="WRF90" s="308"/>
      <c r="WRG90" s="308"/>
      <c r="WRH90" s="308"/>
      <c r="WRI90" s="308"/>
      <c r="WRJ90" s="308"/>
      <c r="WRK90" s="308"/>
      <c r="WRL90" s="308"/>
      <c r="WRM90" s="308"/>
      <c r="WRN90" s="308"/>
      <c r="WRO90" s="308"/>
      <c r="WRP90" s="308"/>
      <c r="WRQ90" s="309"/>
      <c r="WRR90" s="310"/>
      <c r="WRS90" s="308"/>
      <c r="WRT90" s="308"/>
      <c r="WRU90" s="308"/>
      <c r="WRV90" s="308"/>
      <c r="WRW90" s="308"/>
      <c r="WRX90" s="308"/>
      <c r="WRY90" s="308"/>
      <c r="WRZ90" s="308"/>
      <c r="WSA90" s="315"/>
      <c r="WSB90" s="319"/>
      <c r="WSC90" s="317"/>
      <c r="WSD90" s="305"/>
      <c r="WSE90" s="306"/>
      <c r="WSF90" s="314"/>
      <c r="WSG90" s="308"/>
      <c r="WSH90" s="308"/>
      <c r="WSI90" s="308"/>
      <c r="WSJ90" s="308"/>
      <c r="WSK90" s="308"/>
      <c r="WSL90" s="308"/>
      <c r="WSM90" s="308"/>
      <c r="WSN90" s="308"/>
      <c r="WSO90" s="308"/>
      <c r="WSP90" s="308"/>
      <c r="WSQ90" s="308"/>
      <c r="WSR90" s="308"/>
      <c r="WSS90" s="309"/>
      <c r="WST90" s="310"/>
      <c r="WSU90" s="308"/>
      <c r="WSV90" s="308"/>
      <c r="WSW90" s="308"/>
      <c r="WSX90" s="308"/>
      <c r="WSY90" s="308"/>
      <c r="WSZ90" s="308"/>
      <c r="WTA90" s="308"/>
      <c r="WTB90" s="308"/>
      <c r="WTC90" s="315"/>
      <c r="WTD90" s="319"/>
      <c r="WTE90" s="317"/>
      <c r="WTF90" s="305"/>
      <c r="WTG90" s="306"/>
      <c r="WTH90" s="314"/>
      <c r="WTI90" s="308"/>
      <c r="WTJ90" s="308"/>
      <c r="WTK90" s="308"/>
      <c r="WTL90" s="308"/>
      <c r="WTM90" s="308"/>
      <c r="WTN90" s="308"/>
      <c r="WTO90" s="308"/>
      <c r="WTP90" s="308"/>
      <c r="WTQ90" s="308"/>
      <c r="WTR90" s="308"/>
      <c r="WTS90" s="308"/>
      <c r="WTT90" s="308"/>
      <c r="WTU90" s="309"/>
      <c r="WTV90" s="310"/>
      <c r="WTW90" s="308"/>
      <c r="WTX90" s="308"/>
      <c r="WTY90" s="308"/>
      <c r="WTZ90" s="308"/>
      <c r="WUA90" s="308"/>
      <c r="WUB90" s="308"/>
      <c r="WUC90" s="308"/>
      <c r="WUD90" s="308"/>
      <c r="WUE90" s="315"/>
      <c r="WUF90" s="319"/>
      <c r="WUG90" s="317"/>
      <c r="WUH90" s="305"/>
      <c r="WUI90" s="306"/>
      <c r="WUJ90" s="314"/>
      <c r="WUK90" s="308"/>
      <c r="WUL90" s="308"/>
      <c r="WUM90" s="308"/>
      <c r="WUN90" s="308"/>
      <c r="WUO90" s="308"/>
      <c r="WUP90" s="308"/>
      <c r="WUQ90" s="308"/>
      <c r="WUR90" s="308"/>
      <c r="WUS90" s="308"/>
      <c r="WUT90" s="308"/>
      <c r="WUU90" s="308"/>
      <c r="WUV90" s="308"/>
      <c r="WUW90" s="309"/>
      <c r="WUX90" s="310"/>
      <c r="WUY90" s="308"/>
      <c r="WUZ90" s="308"/>
      <c r="WVA90" s="308"/>
      <c r="WVB90" s="308"/>
      <c r="WVC90" s="308"/>
      <c r="WVD90" s="308"/>
      <c r="WVE90" s="308"/>
      <c r="WVF90" s="308"/>
      <c r="WVG90" s="315"/>
      <c r="WVH90" s="319"/>
      <c r="WVI90" s="317"/>
      <c r="WVJ90" s="305"/>
      <c r="WVK90" s="306"/>
      <c r="WVL90" s="314"/>
      <c r="WVM90" s="308"/>
      <c r="WVN90" s="308"/>
      <c r="WVO90" s="308"/>
      <c r="WVP90" s="308"/>
      <c r="WVQ90" s="308"/>
      <c r="WVR90" s="308"/>
      <c r="WVS90" s="308"/>
      <c r="WVT90" s="308"/>
      <c r="WVU90" s="308"/>
      <c r="WVV90" s="308"/>
      <c r="WVW90" s="308"/>
      <c r="WVX90" s="308"/>
      <c r="WVY90" s="309"/>
      <c r="WVZ90" s="310"/>
      <c r="WWA90" s="308"/>
      <c r="WWB90" s="308"/>
      <c r="WWC90" s="308"/>
      <c r="WWD90" s="308"/>
      <c r="WWE90" s="308"/>
      <c r="WWF90" s="308"/>
      <c r="WWG90" s="308"/>
      <c r="WWH90" s="308"/>
      <c r="WWI90" s="315"/>
      <c r="WWJ90" s="319"/>
      <c r="WWK90" s="317"/>
      <c r="WWL90" s="305"/>
      <c r="WWM90" s="306"/>
      <c r="WWN90" s="314"/>
      <c r="WWO90" s="308"/>
      <c r="WWP90" s="308"/>
      <c r="WWQ90" s="308"/>
      <c r="WWR90" s="308"/>
      <c r="WWS90" s="308"/>
      <c r="WWT90" s="308"/>
      <c r="WWU90" s="308"/>
      <c r="WWV90" s="308"/>
      <c r="WWW90" s="308"/>
      <c r="WWX90" s="308"/>
      <c r="WWY90" s="308"/>
      <c r="WWZ90" s="308"/>
      <c r="WXA90" s="309"/>
      <c r="WXB90" s="310"/>
      <c r="WXC90" s="308"/>
      <c r="WXD90" s="308"/>
      <c r="WXE90" s="308"/>
      <c r="WXF90" s="308"/>
      <c r="WXG90" s="308"/>
      <c r="WXH90" s="308"/>
      <c r="WXI90" s="308"/>
      <c r="WXJ90" s="308"/>
      <c r="WXK90" s="315"/>
      <c r="WXL90" s="319"/>
      <c r="WXM90" s="317"/>
      <c r="WXN90" s="305"/>
      <c r="WXO90" s="306"/>
      <c r="WXP90" s="314"/>
      <c r="WXQ90" s="308"/>
      <c r="WXR90" s="308"/>
      <c r="WXS90" s="308"/>
      <c r="WXT90" s="308"/>
      <c r="WXU90" s="308"/>
      <c r="WXV90" s="308"/>
      <c r="WXW90" s="308"/>
      <c r="WXX90" s="308"/>
      <c r="WXY90" s="308"/>
      <c r="WXZ90" s="308"/>
      <c r="WYA90" s="308"/>
      <c r="WYB90" s="308"/>
      <c r="WYC90" s="309"/>
      <c r="WYD90" s="310"/>
      <c r="WYE90" s="308"/>
      <c r="WYF90" s="308"/>
      <c r="WYG90" s="308"/>
      <c r="WYH90" s="308"/>
      <c r="WYI90" s="308"/>
      <c r="WYJ90" s="308"/>
      <c r="WYK90" s="308"/>
      <c r="WYL90" s="308"/>
      <c r="WYM90" s="315"/>
      <c r="WYN90" s="319"/>
      <c r="WYO90" s="317"/>
      <c r="WYP90" s="305"/>
      <c r="WYQ90" s="306"/>
      <c r="WYR90" s="314"/>
      <c r="WYS90" s="308"/>
      <c r="WYT90" s="308"/>
      <c r="WYU90" s="308"/>
      <c r="WYV90" s="308"/>
      <c r="WYW90" s="308"/>
      <c r="WYX90" s="308"/>
      <c r="WYY90" s="308"/>
      <c r="WYZ90" s="308"/>
      <c r="WZA90" s="308"/>
      <c r="WZB90" s="308"/>
      <c r="WZC90" s="308"/>
      <c r="WZD90" s="308"/>
      <c r="WZE90" s="309"/>
      <c r="WZF90" s="310"/>
      <c r="WZG90" s="308"/>
      <c r="WZH90" s="308"/>
      <c r="WZI90" s="308"/>
      <c r="WZJ90" s="308"/>
      <c r="WZK90" s="308"/>
      <c r="WZL90" s="308"/>
      <c r="WZM90" s="308"/>
      <c r="WZN90" s="308"/>
      <c r="WZO90" s="315"/>
      <c r="WZP90" s="319"/>
      <c r="WZQ90" s="317"/>
      <c r="WZR90" s="305"/>
      <c r="WZS90" s="306"/>
      <c r="WZT90" s="314"/>
      <c r="WZU90" s="308"/>
      <c r="WZV90" s="308"/>
      <c r="WZW90" s="308"/>
      <c r="WZX90" s="308"/>
      <c r="WZY90" s="308"/>
      <c r="WZZ90" s="308"/>
      <c r="XAA90" s="308"/>
      <c r="XAB90" s="308"/>
      <c r="XAC90" s="308"/>
      <c r="XAD90" s="308"/>
      <c r="XAE90" s="308"/>
      <c r="XAF90" s="308"/>
      <c r="XAG90" s="309"/>
      <c r="XAH90" s="310"/>
      <c r="XAI90" s="308"/>
      <c r="XAJ90" s="308"/>
      <c r="XAK90" s="308"/>
      <c r="XAL90" s="308"/>
      <c r="XAM90" s="308"/>
      <c r="XAN90" s="308"/>
      <c r="XAO90" s="308"/>
      <c r="XAP90" s="308"/>
      <c r="XAQ90" s="315"/>
      <c r="XAR90" s="319"/>
      <c r="XAS90" s="317"/>
      <c r="XAT90" s="305"/>
      <c r="XAU90" s="306"/>
      <c r="XAV90" s="314"/>
      <c r="XAW90" s="308"/>
      <c r="XAX90" s="308"/>
      <c r="XAY90" s="308"/>
      <c r="XAZ90" s="308"/>
      <c r="XBA90" s="308"/>
      <c r="XBB90" s="308"/>
      <c r="XBC90" s="308"/>
      <c r="XBD90" s="308"/>
      <c r="XBE90" s="308"/>
      <c r="XBF90" s="308"/>
      <c r="XBG90" s="308"/>
      <c r="XBH90" s="308"/>
      <c r="XBI90" s="309"/>
      <c r="XBJ90" s="310"/>
      <c r="XBK90" s="308"/>
      <c r="XBL90" s="308"/>
      <c r="XBM90" s="308"/>
      <c r="XBN90" s="308"/>
      <c r="XBO90" s="308"/>
      <c r="XBP90" s="308"/>
      <c r="XBQ90" s="308"/>
      <c r="XBR90" s="308"/>
      <c r="XBS90" s="315"/>
      <c r="XBT90" s="319"/>
      <c r="XBU90" s="317"/>
      <c r="XBV90" s="305"/>
      <c r="XBW90" s="306"/>
      <c r="XBX90" s="314"/>
      <c r="XBY90" s="308"/>
      <c r="XBZ90" s="308"/>
      <c r="XCA90" s="308"/>
      <c r="XCB90" s="308"/>
      <c r="XCC90" s="308"/>
      <c r="XCD90" s="308"/>
      <c r="XCE90" s="308"/>
      <c r="XCF90" s="308"/>
      <c r="XCG90" s="308"/>
      <c r="XCH90" s="308"/>
      <c r="XCI90" s="308"/>
      <c r="XCJ90" s="308"/>
      <c r="XCK90" s="309"/>
      <c r="XCL90" s="310"/>
      <c r="XCM90" s="308"/>
      <c r="XCN90" s="308"/>
      <c r="XCO90" s="308"/>
      <c r="XCP90" s="308"/>
      <c r="XCQ90" s="308"/>
      <c r="XCR90" s="308"/>
      <c r="XCS90" s="308"/>
      <c r="XCT90" s="308"/>
      <c r="XCU90" s="315"/>
      <c r="XCV90" s="319"/>
      <c r="XCW90" s="317"/>
      <c r="XCX90" s="305"/>
      <c r="XCY90" s="306"/>
      <c r="XCZ90" s="314"/>
      <c r="XDA90" s="308"/>
      <c r="XDB90" s="308"/>
      <c r="XDC90" s="308"/>
      <c r="XDD90" s="308"/>
      <c r="XDE90" s="308"/>
      <c r="XDF90" s="308"/>
      <c r="XDG90" s="308"/>
      <c r="XDH90" s="308"/>
      <c r="XDI90" s="308"/>
      <c r="XDJ90" s="308"/>
      <c r="XDK90" s="308"/>
      <c r="XDL90" s="308"/>
      <c r="XDM90" s="309"/>
      <c r="XDN90" s="310"/>
      <c r="XDO90" s="308"/>
      <c r="XDP90" s="308"/>
      <c r="XDQ90" s="308"/>
      <c r="XDR90" s="308"/>
      <c r="XDS90" s="308"/>
      <c r="XDT90" s="308"/>
      <c r="XDU90" s="308"/>
      <c r="XDV90" s="308"/>
      <c r="XDW90" s="315"/>
      <c r="XDX90" s="319"/>
      <c r="XDY90" s="317"/>
      <c r="XDZ90" s="305"/>
      <c r="XEA90" s="306"/>
      <c r="XEB90" s="314"/>
      <c r="XEC90" s="308"/>
      <c r="XED90" s="308"/>
      <c r="XEE90" s="308"/>
      <c r="XEF90" s="308"/>
      <c r="XEG90" s="308"/>
      <c r="XEH90" s="308"/>
      <c r="XEI90" s="308"/>
      <c r="XEJ90" s="308"/>
      <c r="XEK90" s="308"/>
      <c r="XEL90" s="308"/>
      <c r="XEM90" s="308"/>
      <c r="XEN90" s="308"/>
      <c r="XEO90" s="309"/>
      <c r="XEP90" s="310"/>
      <c r="XEQ90" s="308"/>
      <c r="XER90" s="308"/>
      <c r="XES90" s="308"/>
      <c r="XET90" s="308"/>
      <c r="XEU90" s="308"/>
      <c r="XEV90" s="308"/>
      <c r="XEW90" s="308"/>
      <c r="XEX90" s="308"/>
      <c r="XEY90" s="315"/>
      <c r="XEZ90" s="319"/>
      <c r="XFA90" s="317"/>
      <c r="XFB90" s="305"/>
      <c r="XFC90" s="306"/>
    </row>
    <row r="91" spans="1:16383" s="304" customFormat="1" ht="15" customHeight="1" x14ac:dyDescent="0.3">
      <c r="A91" s="311"/>
      <c r="B91" s="322" t="s">
        <v>297</v>
      </c>
      <c r="C91" s="317"/>
      <c r="D91" s="306">
        <v>258736</v>
      </c>
      <c r="E91" s="314">
        <v>40952</v>
      </c>
      <c r="F91" s="308">
        <v>0</v>
      </c>
      <c r="G91" s="308"/>
      <c r="H91" s="308"/>
      <c r="I91" s="358"/>
      <c r="J91" s="308">
        <v>0</v>
      </c>
      <c r="K91" s="308">
        <f t="shared" si="33"/>
        <v>258736</v>
      </c>
      <c r="L91" s="308">
        <v>15</v>
      </c>
      <c r="M91" s="308">
        <f t="shared" si="35"/>
        <v>9</v>
      </c>
      <c r="N91" s="308">
        <f t="shared" si="25"/>
        <v>6</v>
      </c>
      <c r="O91" s="308">
        <v>86893.948423671158</v>
      </c>
      <c r="P91" s="308">
        <f t="shared" si="34"/>
        <v>12937</v>
      </c>
      <c r="Q91" s="308">
        <f t="shared" ref="Q91:Q110" si="37">O91-P91</f>
        <v>73956.948423671158</v>
      </c>
      <c r="R91" s="309">
        <f t="shared" ref="R91:R110" si="38">Q91/D91/N91*100</f>
        <v>4.7639903494727678</v>
      </c>
      <c r="S91" s="310">
        <v>171842.05157632884</v>
      </c>
      <c r="T91" s="308">
        <f t="shared" ref="T91" si="39">$T$5-$U$5</f>
        <v>365</v>
      </c>
      <c r="U91" s="308">
        <f t="shared" si="18"/>
        <v>12326.15807061186</v>
      </c>
      <c r="V91" s="308"/>
      <c r="W91" s="308">
        <f t="shared" si="29"/>
        <v>184168.2096469407</v>
      </c>
      <c r="X91" s="308"/>
      <c r="Y91" s="308">
        <f t="shared" si="30"/>
        <v>184168.2096469407</v>
      </c>
      <c r="Z91" s="308">
        <f t="shared" si="31"/>
        <v>74567.790353059303</v>
      </c>
      <c r="AA91" s="308">
        <v>86893.948423671158</v>
      </c>
      <c r="AB91" s="315">
        <f t="shared" ref="AB91:AB111" si="40">+Z91-P91</f>
        <v>61630.790353059303</v>
      </c>
    </row>
    <row r="92" spans="1:16383" s="304" customFormat="1" ht="15" customHeight="1" x14ac:dyDescent="0.3">
      <c r="A92" s="311"/>
      <c r="B92" s="320" t="s">
        <v>442</v>
      </c>
      <c r="C92" s="317"/>
      <c r="D92" s="306">
        <v>2835319</v>
      </c>
      <c r="E92" s="314">
        <v>40952</v>
      </c>
      <c r="F92" s="308">
        <v>0</v>
      </c>
      <c r="G92" s="308"/>
      <c r="H92" s="308"/>
      <c r="I92" s="358"/>
      <c r="J92" s="308">
        <v>0</v>
      </c>
      <c r="K92" s="308">
        <f t="shared" si="33"/>
        <v>2835319</v>
      </c>
      <c r="L92" s="308">
        <v>15</v>
      </c>
      <c r="M92" s="308">
        <f t="shared" si="35"/>
        <v>9</v>
      </c>
      <c r="N92" s="308">
        <f t="shared" si="25"/>
        <v>6</v>
      </c>
      <c r="O92" s="308">
        <v>1193084.2683499574</v>
      </c>
      <c r="P92" s="308">
        <f t="shared" si="34"/>
        <v>141766</v>
      </c>
      <c r="Q92" s="308">
        <f t="shared" si="37"/>
        <v>1051318.2683499574</v>
      </c>
      <c r="R92" s="309">
        <f t="shared" si="38"/>
        <v>6.1798940927514536</v>
      </c>
      <c r="S92" s="310">
        <v>1642234.7316500426</v>
      </c>
      <c r="T92" s="308">
        <f>$T$5-$U$5</f>
        <v>365</v>
      </c>
      <c r="U92" s="308">
        <f t="shared" si="18"/>
        <v>175219.7113916596</v>
      </c>
      <c r="V92" s="308"/>
      <c r="W92" s="308">
        <f t="shared" si="29"/>
        <v>1817454.4430417023</v>
      </c>
      <c r="X92" s="308"/>
      <c r="Y92" s="308">
        <f t="shared" si="30"/>
        <v>1817454.4430417023</v>
      </c>
      <c r="Z92" s="308">
        <f t="shared" si="31"/>
        <v>1017864.5569582977</v>
      </c>
      <c r="AA92" s="308">
        <v>1193084.2683499574</v>
      </c>
      <c r="AB92" s="315">
        <f t="shared" si="40"/>
        <v>876098.55695829773</v>
      </c>
    </row>
    <row r="93" spans="1:16383" s="304" customFormat="1" ht="15" customHeight="1" x14ac:dyDescent="0.3">
      <c r="A93" s="311"/>
      <c r="B93" s="322" t="s">
        <v>298</v>
      </c>
      <c r="C93" s="317"/>
      <c r="D93" s="306">
        <v>225591</v>
      </c>
      <c r="E93" s="314">
        <v>40953</v>
      </c>
      <c r="F93" s="308">
        <v>0</v>
      </c>
      <c r="G93" s="308"/>
      <c r="H93" s="308"/>
      <c r="I93" s="358"/>
      <c r="J93" s="308">
        <v>0</v>
      </c>
      <c r="K93" s="308">
        <f t="shared" si="33"/>
        <v>225591</v>
      </c>
      <c r="L93" s="308">
        <v>15</v>
      </c>
      <c r="M93" s="308">
        <f t="shared" si="35"/>
        <v>9</v>
      </c>
      <c r="N93" s="308">
        <f t="shared" si="25"/>
        <v>6</v>
      </c>
      <c r="O93" s="308">
        <v>95157.923088663389</v>
      </c>
      <c r="P93" s="308">
        <f t="shared" si="34"/>
        <v>11280</v>
      </c>
      <c r="Q93" s="308">
        <f t="shared" si="37"/>
        <v>83877.923088663389</v>
      </c>
      <c r="R93" s="309">
        <f t="shared" si="38"/>
        <v>6.1969022913638243</v>
      </c>
      <c r="S93" s="310">
        <v>130433.07691133661</v>
      </c>
      <c r="T93" s="308">
        <f t="shared" ref="T93:T110" si="41">$T$5-$U$5</f>
        <v>365</v>
      </c>
      <c r="U93" s="308">
        <f t="shared" si="18"/>
        <v>13979.653848110565</v>
      </c>
      <c r="V93" s="308"/>
      <c r="W93" s="308">
        <f t="shared" si="29"/>
        <v>144412.73075944718</v>
      </c>
      <c r="X93" s="308"/>
      <c r="Y93" s="308">
        <f t="shared" si="30"/>
        <v>144412.73075944718</v>
      </c>
      <c r="Z93" s="308">
        <f t="shared" si="31"/>
        <v>81178.269240552821</v>
      </c>
      <c r="AA93" s="308">
        <v>95157.923088663389</v>
      </c>
      <c r="AB93" s="315">
        <f t="shared" si="40"/>
        <v>69898.269240552821</v>
      </c>
    </row>
    <row r="94" spans="1:16383" s="304" customFormat="1" ht="15" customHeight="1" x14ac:dyDescent="0.3">
      <c r="A94" s="311"/>
      <c r="B94" s="322" t="s">
        <v>299</v>
      </c>
      <c r="C94" s="317"/>
      <c r="D94" s="306">
        <v>823290</v>
      </c>
      <c r="E94" s="314">
        <v>40953</v>
      </c>
      <c r="F94" s="308">
        <v>0</v>
      </c>
      <c r="G94" s="308"/>
      <c r="H94" s="308"/>
      <c r="I94" s="358"/>
      <c r="J94" s="308">
        <v>0</v>
      </c>
      <c r="K94" s="308">
        <f t="shared" si="33"/>
        <v>823290</v>
      </c>
      <c r="L94" s="308">
        <v>15</v>
      </c>
      <c r="M94" s="308">
        <f t="shared" si="35"/>
        <v>9</v>
      </c>
      <c r="N94" s="308">
        <f t="shared" si="25"/>
        <v>6</v>
      </c>
      <c r="O94" s="308">
        <v>347276.01064999937</v>
      </c>
      <c r="P94" s="308">
        <f t="shared" si="34"/>
        <v>41165</v>
      </c>
      <c r="Q94" s="308">
        <f t="shared" si="37"/>
        <v>306111.01064999937</v>
      </c>
      <c r="R94" s="309">
        <f t="shared" si="38"/>
        <v>6.1969053158668137</v>
      </c>
      <c r="S94" s="310">
        <v>476013.98935000063</v>
      </c>
      <c r="T94" s="308">
        <f t="shared" si="41"/>
        <v>365</v>
      </c>
      <c r="U94" s="308">
        <f t="shared" si="18"/>
        <v>51018.501774999895</v>
      </c>
      <c r="V94" s="308"/>
      <c r="W94" s="308">
        <f t="shared" si="29"/>
        <v>527032.49112500052</v>
      </c>
      <c r="X94" s="308"/>
      <c r="Y94" s="308">
        <f t="shared" si="30"/>
        <v>527032.49112500052</v>
      </c>
      <c r="Z94" s="308">
        <f t="shared" si="31"/>
        <v>296257.50887499948</v>
      </c>
      <c r="AA94" s="308">
        <v>347276.01064999937</v>
      </c>
      <c r="AB94" s="315">
        <f t="shared" si="40"/>
        <v>255092.50887499948</v>
      </c>
    </row>
    <row r="95" spans="1:16383" s="304" customFormat="1" ht="15" customHeight="1" x14ac:dyDescent="0.3">
      <c r="A95" s="311"/>
      <c r="B95" s="322" t="s">
        <v>300</v>
      </c>
      <c r="C95" s="317"/>
      <c r="D95" s="306">
        <v>534366</v>
      </c>
      <c r="E95" s="314">
        <v>40953</v>
      </c>
      <c r="F95" s="308">
        <v>0</v>
      </c>
      <c r="G95" s="308"/>
      <c r="H95" s="308"/>
      <c r="I95" s="358"/>
      <c r="J95" s="308">
        <v>0</v>
      </c>
      <c r="K95" s="308">
        <f t="shared" si="33"/>
        <v>534366</v>
      </c>
      <c r="L95" s="308">
        <v>15</v>
      </c>
      <c r="M95" s="308">
        <f t="shared" si="35"/>
        <v>9</v>
      </c>
      <c r="N95" s="308">
        <f t="shared" si="25"/>
        <v>6</v>
      </c>
      <c r="O95" s="308">
        <v>225403.47865294397</v>
      </c>
      <c r="P95" s="308">
        <f t="shared" si="34"/>
        <v>26718</v>
      </c>
      <c r="Q95" s="308">
        <f t="shared" si="37"/>
        <v>198685.47865294397</v>
      </c>
      <c r="R95" s="309">
        <f t="shared" si="38"/>
        <v>6.1969224168748251</v>
      </c>
      <c r="S95" s="310">
        <v>308962.52134705603</v>
      </c>
      <c r="T95" s="308">
        <f t="shared" si="41"/>
        <v>365</v>
      </c>
      <c r="U95" s="308">
        <f t="shared" si="18"/>
        <v>33114.246442157324</v>
      </c>
      <c r="V95" s="308"/>
      <c r="W95" s="308">
        <f t="shared" si="29"/>
        <v>342076.76778921334</v>
      </c>
      <c r="X95" s="308"/>
      <c r="Y95" s="308">
        <f t="shared" si="30"/>
        <v>342076.76778921334</v>
      </c>
      <c r="Z95" s="308">
        <f t="shared" si="31"/>
        <v>192289.23221078666</v>
      </c>
      <c r="AA95" s="308">
        <v>225403.47865294397</v>
      </c>
      <c r="AB95" s="315">
        <f t="shared" si="40"/>
        <v>165571.23221078666</v>
      </c>
    </row>
    <row r="96" spans="1:16383" s="304" customFormat="1" ht="15" customHeight="1" x14ac:dyDescent="0.3">
      <c r="A96" s="311"/>
      <c r="B96" s="320" t="s">
        <v>301</v>
      </c>
      <c r="C96" s="317"/>
      <c r="D96" s="306">
        <v>414162</v>
      </c>
      <c r="E96" s="314">
        <v>40962</v>
      </c>
      <c r="F96" s="308">
        <v>0</v>
      </c>
      <c r="G96" s="308"/>
      <c r="H96" s="308"/>
      <c r="I96" s="358"/>
      <c r="J96" s="308">
        <v>0</v>
      </c>
      <c r="K96" s="308">
        <f t="shared" si="33"/>
        <v>414162</v>
      </c>
      <c r="L96" s="308">
        <v>15</v>
      </c>
      <c r="M96" s="308">
        <f t="shared" si="35"/>
        <v>9</v>
      </c>
      <c r="N96" s="308">
        <f t="shared" si="25"/>
        <v>6</v>
      </c>
      <c r="O96" s="308">
        <v>174924.63369333738</v>
      </c>
      <c r="P96" s="308">
        <f t="shared" si="34"/>
        <v>20708</v>
      </c>
      <c r="Q96" s="308">
        <f t="shared" si="37"/>
        <v>154216.63369333738</v>
      </c>
      <c r="R96" s="309">
        <f t="shared" si="38"/>
        <v>6.2059706786771596</v>
      </c>
      <c r="S96" s="310">
        <v>239237.36630666262</v>
      </c>
      <c r="T96" s="308">
        <f t="shared" si="41"/>
        <v>365</v>
      </c>
      <c r="U96" s="308">
        <f t="shared" si="18"/>
        <v>25702.772282222897</v>
      </c>
      <c r="V96" s="308"/>
      <c r="W96" s="308">
        <f t="shared" si="29"/>
        <v>264940.13858888554</v>
      </c>
      <c r="X96" s="308"/>
      <c r="Y96" s="308">
        <f t="shared" si="30"/>
        <v>264940.13858888554</v>
      </c>
      <c r="Z96" s="308">
        <f t="shared" si="31"/>
        <v>149221.86141111446</v>
      </c>
      <c r="AA96" s="308">
        <v>174924.63369333738</v>
      </c>
      <c r="AB96" s="315">
        <f t="shared" si="40"/>
        <v>128513.86141111446</v>
      </c>
    </row>
    <row r="97" spans="1:28" s="304" customFormat="1" ht="15" customHeight="1" x14ac:dyDescent="0.3">
      <c r="A97" s="311"/>
      <c r="B97" s="322" t="s">
        <v>302</v>
      </c>
      <c r="C97" s="317" t="s">
        <v>443</v>
      </c>
      <c r="D97" s="306">
        <v>175925</v>
      </c>
      <c r="E97" s="314">
        <v>40958</v>
      </c>
      <c r="F97" s="308">
        <v>0</v>
      </c>
      <c r="G97" s="308"/>
      <c r="H97" s="308"/>
      <c r="I97" s="358"/>
      <c r="J97" s="308">
        <v>0</v>
      </c>
      <c r="K97" s="308">
        <f t="shared" si="33"/>
        <v>175925</v>
      </c>
      <c r="L97" s="308">
        <v>15</v>
      </c>
      <c r="M97" s="308">
        <f t="shared" si="35"/>
        <v>9</v>
      </c>
      <c r="N97" s="308">
        <f t="shared" si="25"/>
        <v>6</v>
      </c>
      <c r="O97" s="308">
        <v>74260.482508191766</v>
      </c>
      <c r="P97" s="308">
        <f t="shared" si="34"/>
        <v>8796</v>
      </c>
      <c r="Q97" s="308">
        <f t="shared" si="37"/>
        <v>65464.482508191766</v>
      </c>
      <c r="R97" s="309">
        <f t="shared" si="38"/>
        <v>6.201930984623349</v>
      </c>
      <c r="S97" s="310">
        <v>101664.51749180823</v>
      </c>
      <c r="T97" s="308">
        <f t="shared" si="41"/>
        <v>365</v>
      </c>
      <c r="U97" s="308">
        <f t="shared" si="18"/>
        <v>10910.747084698627</v>
      </c>
      <c r="V97" s="308"/>
      <c r="W97" s="308">
        <f t="shared" si="29"/>
        <v>112575.26457650686</v>
      </c>
      <c r="X97" s="308"/>
      <c r="Y97" s="308">
        <f t="shared" si="30"/>
        <v>112575.26457650686</v>
      </c>
      <c r="Z97" s="308">
        <f t="shared" si="31"/>
        <v>63349.735423493141</v>
      </c>
      <c r="AA97" s="308">
        <v>74260.482508191766</v>
      </c>
      <c r="AB97" s="315">
        <f t="shared" si="40"/>
        <v>54553.735423493141</v>
      </c>
    </row>
    <row r="98" spans="1:28" s="304" customFormat="1" ht="15" customHeight="1" x14ac:dyDescent="0.3">
      <c r="A98" s="311"/>
      <c r="B98" s="322" t="s">
        <v>444</v>
      </c>
      <c r="C98" s="317" t="s">
        <v>399</v>
      </c>
      <c r="D98" s="306">
        <v>175925</v>
      </c>
      <c r="E98" s="314">
        <v>40958</v>
      </c>
      <c r="F98" s="308">
        <v>0</v>
      </c>
      <c r="G98" s="308"/>
      <c r="H98" s="308"/>
      <c r="I98" s="358"/>
      <c r="J98" s="308">
        <v>0</v>
      </c>
      <c r="K98" s="308">
        <f t="shared" si="33"/>
        <v>175925</v>
      </c>
      <c r="L98" s="308">
        <v>15</v>
      </c>
      <c r="M98" s="308">
        <f t="shared" si="35"/>
        <v>9</v>
      </c>
      <c r="N98" s="308">
        <f t="shared" si="25"/>
        <v>6</v>
      </c>
      <c r="O98" s="308">
        <v>74260.482508191766</v>
      </c>
      <c r="P98" s="308">
        <f t="shared" si="34"/>
        <v>8796</v>
      </c>
      <c r="Q98" s="308">
        <f t="shared" si="37"/>
        <v>65464.482508191766</v>
      </c>
      <c r="R98" s="309">
        <f t="shared" si="38"/>
        <v>6.201930984623349</v>
      </c>
      <c r="S98" s="310">
        <v>101664.51749180823</v>
      </c>
      <c r="T98" s="308">
        <f t="shared" si="41"/>
        <v>365</v>
      </c>
      <c r="U98" s="308">
        <f t="shared" si="18"/>
        <v>10910.747084698627</v>
      </c>
      <c r="V98" s="308"/>
      <c r="W98" s="308">
        <f t="shared" si="29"/>
        <v>112575.26457650686</v>
      </c>
      <c r="X98" s="308"/>
      <c r="Y98" s="308">
        <f t="shared" si="30"/>
        <v>112575.26457650686</v>
      </c>
      <c r="Z98" s="308">
        <f t="shared" si="31"/>
        <v>63349.735423493141</v>
      </c>
      <c r="AA98" s="308">
        <v>74260.482508191766</v>
      </c>
      <c r="AB98" s="315">
        <f t="shared" si="40"/>
        <v>54553.735423493141</v>
      </c>
    </row>
    <row r="99" spans="1:28" s="304" customFormat="1" ht="15" customHeight="1" x14ac:dyDescent="0.3">
      <c r="A99" s="311"/>
      <c r="B99" s="322" t="s">
        <v>445</v>
      </c>
      <c r="C99" s="317" t="s">
        <v>406</v>
      </c>
      <c r="D99" s="306">
        <v>175925</v>
      </c>
      <c r="E99" s="314">
        <v>40958</v>
      </c>
      <c r="F99" s="308">
        <v>0</v>
      </c>
      <c r="G99" s="308"/>
      <c r="H99" s="308"/>
      <c r="I99" s="358"/>
      <c r="J99" s="308">
        <v>0</v>
      </c>
      <c r="K99" s="308">
        <f t="shared" si="33"/>
        <v>175925</v>
      </c>
      <c r="L99" s="308">
        <v>15</v>
      </c>
      <c r="M99" s="308">
        <f t="shared" si="35"/>
        <v>9</v>
      </c>
      <c r="N99" s="308">
        <f t="shared" si="25"/>
        <v>6</v>
      </c>
      <c r="O99" s="308">
        <v>74260.482508191766</v>
      </c>
      <c r="P99" s="308">
        <f t="shared" si="34"/>
        <v>8796</v>
      </c>
      <c r="Q99" s="308">
        <f t="shared" si="37"/>
        <v>65464.482508191766</v>
      </c>
      <c r="R99" s="309">
        <f t="shared" si="38"/>
        <v>6.201930984623349</v>
      </c>
      <c r="S99" s="310">
        <v>101664.51749180823</v>
      </c>
      <c r="T99" s="308">
        <f t="shared" si="41"/>
        <v>365</v>
      </c>
      <c r="U99" s="308">
        <f t="shared" si="18"/>
        <v>10910.747084698627</v>
      </c>
      <c r="V99" s="308"/>
      <c r="W99" s="308">
        <f t="shared" si="29"/>
        <v>112575.26457650686</v>
      </c>
      <c r="X99" s="308"/>
      <c r="Y99" s="308">
        <f t="shared" si="30"/>
        <v>112575.26457650686</v>
      </c>
      <c r="Z99" s="308">
        <f t="shared" si="31"/>
        <v>63349.735423493141</v>
      </c>
      <c r="AA99" s="308">
        <v>74260.482508191766</v>
      </c>
      <c r="AB99" s="315">
        <f t="shared" si="40"/>
        <v>54553.735423493141</v>
      </c>
    </row>
    <row r="100" spans="1:28" s="304" customFormat="1" ht="15" customHeight="1" x14ac:dyDescent="0.3">
      <c r="A100" s="311"/>
      <c r="B100" s="322" t="s">
        <v>302</v>
      </c>
      <c r="C100" s="317" t="s">
        <v>399</v>
      </c>
      <c r="D100" s="306">
        <v>175925</v>
      </c>
      <c r="E100" s="314">
        <v>40988</v>
      </c>
      <c r="F100" s="308">
        <v>0</v>
      </c>
      <c r="G100" s="308"/>
      <c r="H100" s="308"/>
      <c r="I100" s="358"/>
      <c r="J100" s="308">
        <v>0</v>
      </c>
      <c r="K100" s="308">
        <f t="shared" si="33"/>
        <v>175925</v>
      </c>
      <c r="L100" s="308">
        <v>15</v>
      </c>
      <c r="M100" s="308">
        <f t="shared" si="35"/>
        <v>9</v>
      </c>
      <c r="N100" s="308">
        <f t="shared" si="25"/>
        <v>6</v>
      </c>
      <c r="O100" s="308">
        <v>74579.013918809025</v>
      </c>
      <c r="P100" s="308">
        <f t="shared" si="34"/>
        <v>8796</v>
      </c>
      <c r="Q100" s="308">
        <f t="shared" si="37"/>
        <v>65783.013918809025</v>
      </c>
      <c r="R100" s="309">
        <f t="shared" si="38"/>
        <v>6.2321078034019255</v>
      </c>
      <c r="S100" s="310">
        <v>101345.98608119097</v>
      </c>
      <c r="T100" s="308">
        <f t="shared" si="41"/>
        <v>365</v>
      </c>
      <c r="U100" s="308">
        <f t="shared" si="18"/>
        <v>10963.835653134838</v>
      </c>
      <c r="V100" s="308"/>
      <c r="W100" s="308">
        <f t="shared" si="29"/>
        <v>112309.82173432581</v>
      </c>
      <c r="X100" s="308"/>
      <c r="Y100" s="308">
        <f t="shared" si="30"/>
        <v>112309.82173432581</v>
      </c>
      <c r="Z100" s="308">
        <f t="shared" si="31"/>
        <v>63615.178265674185</v>
      </c>
      <c r="AA100" s="308">
        <v>74579.013918809025</v>
      </c>
      <c r="AB100" s="315">
        <f t="shared" si="40"/>
        <v>54819.178265674185</v>
      </c>
    </row>
    <row r="101" spans="1:28" s="304" customFormat="1" ht="15" customHeight="1" x14ac:dyDescent="0.3">
      <c r="A101" s="311"/>
      <c r="B101" s="322" t="s">
        <v>303</v>
      </c>
      <c r="C101" s="317" t="s">
        <v>399</v>
      </c>
      <c r="D101" s="306">
        <v>33029</v>
      </c>
      <c r="E101" s="324">
        <v>40957</v>
      </c>
      <c r="F101" s="308">
        <v>0</v>
      </c>
      <c r="G101" s="308"/>
      <c r="H101" s="308"/>
      <c r="I101" s="358"/>
      <c r="J101" s="308">
        <v>0</v>
      </c>
      <c r="K101" s="308">
        <f t="shared" si="33"/>
        <v>33029</v>
      </c>
      <c r="L101" s="308">
        <v>15</v>
      </c>
      <c r="M101" s="308">
        <f t="shared" si="35"/>
        <v>9</v>
      </c>
      <c r="N101" s="308">
        <f t="shared" si="25"/>
        <v>6</v>
      </c>
      <c r="O101" s="308">
        <v>13939.802318807117</v>
      </c>
      <c r="P101" s="308">
        <f t="shared" si="34"/>
        <v>1651</v>
      </c>
      <c r="Q101" s="308">
        <f t="shared" si="37"/>
        <v>12288.802318807117</v>
      </c>
      <c r="R101" s="309">
        <f t="shared" si="38"/>
        <v>6.2010164394961578</v>
      </c>
      <c r="S101" s="310">
        <v>19089.197681192883</v>
      </c>
      <c r="T101" s="308">
        <f t="shared" si="41"/>
        <v>365</v>
      </c>
      <c r="U101" s="308">
        <f t="shared" si="18"/>
        <v>2048.1337198011861</v>
      </c>
      <c r="V101" s="308"/>
      <c r="W101" s="308">
        <f t="shared" si="29"/>
        <v>21137.33140099407</v>
      </c>
      <c r="X101" s="308"/>
      <c r="Y101" s="308">
        <f t="shared" si="30"/>
        <v>21137.33140099407</v>
      </c>
      <c r="Z101" s="308">
        <f t="shared" si="31"/>
        <v>11891.66859900593</v>
      </c>
      <c r="AA101" s="308">
        <v>13939.802318807117</v>
      </c>
      <c r="AB101" s="315">
        <f t="shared" si="40"/>
        <v>10240.66859900593</v>
      </c>
    </row>
    <row r="102" spans="1:28" s="304" customFormat="1" ht="15" customHeight="1" x14ac:dyDescent="0.3">
      <c r="A102" s="311"/>
      <c r="B102" s="322" t="s">
        <v>304</v>
      </c>
      <c r="C102" s="317" t="s">
        <v>399</v>
      </c>
      <c r="D102" s="306">
        <v>148396</v>
      </c>
      <c r="E102" s="314">
        <v>40997</v>
      </c>
      <c r="F102" s="308">
        <v>0</v>
      </c>
      <c r="G102" s="308"/>
      <c r="H102" s="308"/>
      <c r="I102" s="358"/>
      <c r="J102" s="308">
        <v>0</v>
      </c>
      <c r="K102" s="308">
        <f t="shared" si="33"/>
        <v>148396</v>
      </c>
      <c r="L102" s="308">
        <v>15</v>
      </c>
      <c r="M102" s="308">
        <f t="shared" si="35"/>
        <v>9</v>
      </c>
      <c r="N102" s="308">
        <f t="shared" si="25"/>
        <v>6</v>
      </c>
      <c r="O102" s="308">
        <v>62990.01337663774</v>
      </c>
      <c r="P102" s="308">
        <f t="shared" si="34"/>
        <v>7420</v>
      </c>
      <c r="Q102" s="308">
        <f t="shared" si="37"/>
        <v>55570.01337663774</v>
      </c>
      <c r="R102" s="309">
        <f t="shared" si="38"/>
        <v>6.2411850023627924</v>
      </c>
      <c r="S102" s="310">
        <v>85405.98662336226</v>
      </c>
      <c r="T102" s="308">
        <f t="shared" si="41"/>
        <v>365</v>
      </c>
      <c r="U102" s="308">
        <f t="shared" si="18"/>
        <v>9261.6688961062882</v>
      </c>
      <c r="V102" s="308"/>
      <c r="W102" s="308">
        <f t="shared" si="29"/>
        <v>94667.65551946855</v>
      </c>
      <c r="X102" s="308"/>
      <c r="Y102" s="308">
        <f t="shared" si="30"/>
        <v>94667.65551946855</v>
      </c>
      <c r="Z102" s="308">
        <f t="shared" si="31"/>
        <v>53728.34448053145</v>
      </c>
      <c r="AA102" s="308">
        <v>62990.01337663774</v>
      </c>
      <c r="AB102" s="315">
        <f t="shared" si="40"/>
        <v>46308.34448053145</v>
      </c>
    </row>
    <row r="103" spans="1:28" s="304" customFormat="1" ht="15" customHeight="1" x14ac:dyDescent="0.3">
      <c r="A103" s="311"/>
      <c r="B103" s="421" t="s">
        <v>446</v>
      </c>
      <c r="C103" s="317" t="s">
        <v>399</v>
      </c>
      <c r="D103" s="306">
        <v>148396</v>
      </c>
      <c r="E103" s="314">
        <v>40997</v>
      </c>
      <c r="F103" s="308">
        <v>0</v>
      </c>
      <c r="G103" s="308"/>
      <c r="H103" s="308"/>
      <c r="I103" s="358"/>
      <c r="J103" s="308">
        <v>0</v>
      </c>
      <c r="K103" s="308">
        <f t="shared" si="33"/>
        <v>148396</v>
      </c>
      <c r="L103" s="308">
        <v>15</v>
      </c>
      <c r="M103" s="308">
        <f t="shared" si="35"/>
        <v>9</v>
      </c>
      <c r="N103" s="308">
        <f t="shared" si="25"/>
        <v>6</v>
      </c>
      <c r="O103" s="308">
        <v>62990.01337663774</v>
      </c>
      <c r="P103" s="308">
        <f t="shared" si="34"/>
        <v>7420</v>
      </c>
      <c r="Q103" s="308">
        <f t="shared" si="37"/>
        <v>55570.01337663774</v>
      </c>
      <c r="R103" s="309">
        <f t="shared" si="38"/>
        <v>6.2411850023627924</v>
      </c>
      <c r="S103" s="310">
        <v>85405.98662336226</v>
      </c>
      <c r="T103" s="308">
        <f t="shared" si="41"/>
        <v>365</v>
      </c>
      <c r="U103" s="308">
        <f t="shared" si="18"/>
        <v>9261.6688961062882</v>
      </c>
      <c r="V103" s="308"/>
      <c r="W103" s="308">
        <f t="shared" si="29"/>
        <v>94667.65551946855</v>
      </c>
      <c r="X103" s="308"/>
      <c r="Y103" s="308">
        <f t="shared" si="30"/>
        <v>94667.65551946855</v>
      </c>
      <c r="Z103" s="308">
        <f t="shared" si="31"/>
        <v>53728.34448053145</v>
      </c>
      <c r="AA103" s="308">
        <v>62990.01337663774</v>
      </c>
      <c r="AB103" s="315">
        <f t="shared" si="40"/>
        <v>46308.34448053145</v>
      </c>
    </row>
    <row r="104" spans="1:28" s="304" customFormat="1" ht="15" customHeight="1" x14ac:dyDescent="0.3">
      <c r="A104" s="311"/>
      <c r="B104" s="322" t="s">
        <v>305</v>
      </c>
      <c r="C104" s="317" t="s">
        <v>443</v>
      </c>
      <c r="D104" s="306">
        <v>769435</v>
      </c>
      <c r="E104" s="314">
        <v>40953</v>
      </c>
      <c r="F104" s="308">
        <v>0</v>
      </c>
      <c r="G104" s="308"/>
      <c r="H104" s="308"/>
      <c r="I104" s="358"/>
      <c r="J104" s="308">
        <v>0</v>
      </c>
      <c r="K104" s="308">
        <f t="shared" si="33"/>
        <v>769435</v>
      </c>
      <c r="L104" s="308">
        <v>15</v>
      </c>
      <c r="M104" s="308">
        <f t="shared" si="35"/>
        <v>9</v>
      </c>
      <c r="N104" s="308">
        <f t="shared" si="25"/>
        <v>6</v>
      </c>
      <c r="O104" s="308">
        <v>324559.70767017425</v>
      </c>
      <c r="P104" s="308">
        <f t="shared" si="34"/>
        <v>38472</v>
      </c>
      <c r="Q104" s="308">
        <f t="shared" si="37"/>
        <v>286087.70767017425</v>
      </c>
      <c r="R104" s="309">
        <f t="shared" si="38"/>
        <v>6.1969217168046296</v>
      </c>
      <c r="S104" s="310">
        <v>444875.29232982575</v>
      </c>
      <c r="T104" s="308">
        <f t="shared" si="41"/>
        <v>365</v>
      </c>
      <c r="U104" s="308">
        <f t="shared" si="18"/>
        <v>47681.284611695701</v>
      </c>
      <c r="V104" s="308"/>
      <c r="W104" s="308">
        <f t="shared" si="29"/>
        <v>492556.57694152143</v>
      </c>
      <c r="X104" s="308"/>
      <c r="Y104" s="308">
        <f t="shared" si="30"/>
        <v>492556.57694152143</v>
      </c>
      <c r="Z104" s="308">
        <f t="shared" si="31"/>
        <v>276878.42305847857</v>
      </c>
      <c r="AA104" s="308">
        <v>324559.70767017425</v>
      </c>
      <c r="AB104" s="315">
        <f t="shared" si="40"/>
        <v>238406.42305847857</v>
      </c>
    </row>
    <row r="105" spans="1:28" s="304" customFormat="1" ht="15" customHeight="1" x14ac:dyDescent="0.3">
      <c r="A105" s="311"/>
      <c r="B105" s="322" t="s">
        <v>306</v>
      </c>
      <c r="C105" s="317" t="s">
        <v>443</v>
      </c>
      <c r="D105" s="306">
        <v>175977</v>
      </c>
      <c r="E105" s="314">
        <v>40997</v>
      </c>
      <c r="F105" s="308">
        <v>0</v>
      </c>
      <c r="G105" s="308"/>
      <c r="H105" s="308"/>
      <c r="I105" s="358"/>
      <c r="J105" s="308">
        <v>0</v>
      </c>
      <c r="K105" s="308">
        <f t="shared" si="33"/>
        <v>175977</v>
      </c>
      <c r="L105" s="308">
        <v>15</v>
      </c>
      <c r="M105" s="308">
        <f t="shared" si="35"/>
        <v>9</v>
      </c>
      <c r="N105" s="308">
        <f t="shared" si="25"/>
        <v>6</v>
      </c>
      <c r="O105" s="308">
        <v>74696.871230374672</v>
      </c>
      <c r="P105" s="308">
        <f t="shared" si="34"/>
        <v>8799</v>
      </c>
      <c r="Q105" s="308">
        <f t="shared" si="37"/>
        <v>65897.871230374672</v>
      </c>
      <c r="R105" s="309">
        <f t="shared" si="38"/>
        <v>6.2411443190847544</v>
      </c>
      <c r="S105" s="310">
        <v>101280.12876962533</v>
      </c>
      <c r="T105" s="308">
        <f t="shared" si="41"/>
        <v>365</v>
      </c>
      <c r="U105" s="308">
        <f t="shared" si="18"/>
        <v>10982.978538395779</v>
      </c>
      <c r="V105" s="308"/>
      <c r="W105" s="308">
        <f t="shared" si="29"/>
        <v>112263.10730802111</v>
      </c>
      <c r="X105" s="308"/>
      <c r="Y105" s="308">
        <f t="shared" si="30"/>
        <v>112263.10730802111</v>
      </c>
      <c r="Z105" s="308">
        <f t="shared" si="31"/>
        <v>63713.892691978894</v>
      </c>
      <c r="AA105" s="308">
        <v>74696.871230374672</v>
      </c>
      <c r="AB105" s="315">
        <f t="shared" si="40"/>
        <v>54914.892691978894</v>
      </c>
    </row>
    <row r="106" spans="1:28" s="304" customFormat="1" ht="15" customHeight="1" x14ac:dyDescent="0.3">
      <c r="A106" s="311"/>
      <c r="B106" s="322" t="s">
        <v>307</v>
      </c>
      <c r="C106" s="317" t="s">
        <v>399</v>
      </c>
      <c r="D106" s="306">
        <v>413060</v>
      </c>
      <c r="E106" s="314">
        <v>40998</v>
      </c>
      <c r="F106" s="308">
        <v>0</v>
      </c>
      <c r="G106" s="308"/>
      <c r="H106" s="308"/>
      <c r="I106" s="358"/>
      <c r="J106" s="308">
        <v>0</v>
      </c>
      <c r="K106" s="308">
        <f t="shared" si="33"/>
        <v>413060</v>
      </c>
      <c r="L106" s="308">
        <v>15</v>
      </c>
      <c r="M106" s="308">
        <f t="shared" si="35"/>
        <v>9</v>
      </c>
      <c r="N106" s="308">
        <f t="shared" si="25"/>
        <v>6</v>
      </c>
      <c r="O106" s="308">
        <v>175356.96350111387</v>
      </c>
      <c r="P106" s="308">
        <f t="shared" si="34"/>
        <v>20653</v>
      </c>
      <c r="Q106" s="308">
        <f t="shared" si="37"/>
        <v>154703.96350111387</v>
      </c>
      <c r="R106" s="309">
        <f t="shared" si="38"/>
        <v>6.2421909448632915</v>
      </c>
      <c r="S106" s="310">
        <v>237703.03649888613</v>
      </c>
      <c r="T106" s="308">
        <f t="shared" si="41"/>
        <v>365</v>
      </c>
      <c r="U106" s="308">
        <f t="shared" ref="U106:U143" si="42">T106*D106*R106/(365*100)</f>
        <v>25783.993916852312</v>
      </c>
      <c r="V106" s="308"/>
      <c r="W106" s="308">
        <f t="shared" si="29"/>
        <v>263487.03041573847</v>
      </c>
      <c r="X106" s="308"/>
      <c r="Y106" s="308">
        <f t="shared" si="30"/>
        <v>263487.03041573847</v>
      </c>
      <c r="Z106" s="308">
        <f t="shared" si="31"/>
        <v>149572.96958426153</v>
      </c>
      <c r="AA106" s="308">
        <v>175356.96350111387</v>
      </c>
      <c r="AB106" s="315">
        <f t="shared" si="40"/>
        <v>128919.96958426153</v>
      </c>
    </row>
    <row r="107" spans="1:28" s="304" customFormat="1" ht="15" customHeight="1" x14ac:dyDescent="0.3">
      <c r="A107" s="311"/>
      <c r="B107" s="322" t="s">
        <v>308</v>
      </c>
      <c r="C107" s="317" t="s">
        <v>399</v>
      </c>
      <c r="D107" s="306">
        <v>84250</v>
      </c>
      <c r="E107" s="314">
        <v>40957</v>
      </c>
      <c r="F107" s="308">
        <v>0</v>
      </c>
      <c r="G107" s="308"/>
      <c r="H107" s="308"/>
      <c r="I107" s="358"/>
      <c r="J107" s="308">
        <v>0</v>
      </c>
      <c r="K107" s="308">
        <f t="shared" si="33"/>
        <v>84250</v>
      </c>
      <c r="L107" s="308">
        <v>15</v>
      </c>
      <c r="M107" s="308">
        <f t="shared" si="35"/>
        <v>9</v>
      </c>
      <c r="N107" s="308">
        <f t="shared" si="25"/>
        <v>6</v>
      </c>
      <c r="O107" s="308">
        <v>17522.497860858115</v>
      </c>
      <c r="P107" s="308">
        <f t="shared" si="34"/>
        <v>4213</v>
      </c>
      <c r="Q107" s="308">
        <f t="shared" si="37"/>
        <v>13309.497860858115</v>
      </c>
      <c r="R107" s="309">
        <f t="shared" si="38"/>
        <v>2.6329372622864717</v>
      </c>
      <c r="S107" s="310">
        <v>66727.502139141885</v>
      </c>
      <c r="T107" s="308">
        <f t="shared" si="41"/>
        <v>365</v>
      </c>
      <c r="U107" s="308">
        <f t="shared" si="42"/>
        <v>2218.2496434763525</v>
      </c>
      <c r="V107" s="308"/>
      <c r="W107" s="308">
        <f t="shared" si="29"/>
        <v>68945.75178261823</v>
      </c>
      <c r="X107" s="308"/>
      <c r="Y107" s="308">
        <f t="shared" si="30"/>
        <v>68945.75178261823</v>
      </c>
      <c r="Z107" s="308">
        <f t="shared" si="31"/>
        <v>15304.24821738177</v>
      </c>
      <c r="AA107" s="308">
        <v>17522.497860858115</v>
      </c>
      <c r="AB107" s="315">
        <f t="shared" si="40"/>
        <v>11091.24821738177</v>
      </c>
    </row>
    <row r="108" spans="1:28" s="304" customFormat="1" ht="15" customHeight="1" x14ac:dyDescent="0.3">
      <c r="A108" s="311"/>
      <c r="B108" s="322" t="s">
        <v>447</v>
      </c>
      <c r="C108" s="317" t="s">
        <v>406</v>
      </c>
      <c r="D108" s="306">
        <v>448093</v>
      </c>
      <c r="E108" s="314">
        <v>40955</v>
      </c>
      <c r="F108" s="308">
        <v>0</v>
      </c>
      <c r="G108" s="308"/>
      <c r="H108" s="308"/>
      <c r="I108" s="358"/>
      <c r="J108" s="308">
        <v>0</v>
      </c>
      <c r="K108" s="308">
        <f t="shared" si="33"/>
        <v>448093</v>
      </c>
      <c r="L108" s="308">
        <v>15</v>
      </c>
      <c r="M108" s="308">
        <f t="shared" si="35"/>
        <v>9</v>
      </c>
      <c r="N108" s="308">
        <f t="shared" si="25"/>
        <v>6</v>
      </c>
      <c r="O108" s="308">
        <v>181467.96122830571</v>
      </c>
      <c r="P108" s="308">
        <f t="shared" si="34"/>
        <v>22405</v>
      </c>
      <c r="Q108" s="308">
        <f t="shared" si="37"/>
        <v>159062.96122830571</v>
      </c>
      <c r="R108" s="309">
        <f t="shared" si="38"/>
        <v>5.9162927200493982</v>
      </c>
      <c r="S108" s="310">
        <v>266625.03877169429</v>
      </c>
      <c r="T108" s="308">
        <f t="shared" si="41"/>
        <v>365</v>
      </c>
      <c r="U108" s="308">
        <f t="shared" si="42"/>
        <v>26510.493538050949</v>
      </c>
      <c r="V108" s="308"/>
      <c r="W108" s="308">
        <f t="shared" si="29"/>
        <v>293135.53230974526</v>
      </c>
      <c r="X108" s="308"/>
      <c r="Y108" s="308">
        <f t="shared" si="30"/>
        <v>293135.53230974526</v>
      </c>
      <c r="Z108" s="308">
        <f t="shared" si="31"/>
        <v>154957.46769025474</v>
      </c>
      <c r="AA108" s="308">
        <v>181467.96122830571</v>
      </c>
      <c r="AB108" s="315">
        <f t="shared" si="40"/>
        <v>132552.46769025474</v>
      </c>
    </row>
    <row r="109" spans="1:28" s="304" customFormat="1" ht="15" customHeight="1" x14ac:dyDescent="0.3">
      <c r="A109" s="311"/>
      <c r="B109" s="322" t="s">
        <v>448</v>
      </c>
      <c r="C109" s="317" t="s">
        <v>406</v>
      </c>
      <c r="D109" s="306">
        <v>448093</v>
      </c>
      <c r="E109" s="314">
        <v>40955</v>
      </c>
      <c r="F109" s="308">
        <v>0</v>
      </c>
      <c r="G109" s="308"/>
      <c r="H109" s="308"/>
      <c r="I109" s="358"/>
      <c r="J109" s="308">
        <v>0</v>
      </c>
      <c r="K109" s="308">
        <f t="shared" si="33"/>
        <v>448093</v>
      </c>
      <c r="L109" s="308">
        <v>15</v>
      </c>
      <c r="M109" s="308">
        <f t="shared" si="35"/>
        <v>9</v>
      </c>
      <c r="N109" s="308">
        <f t="shared" si="25"/>
        <v>6</v>
      </c>
      <c r="O109" s="308">
        <v>181467.96122830571</v>
      </c>
      <c r="P109" s="308">
        <f t="shared" si="34"/>
        <v>22405</v>
      </c>
      <c r="Q109" s="308">
        <f t="shared" si="37"/>
        <v>159062.96122830571</v>
      </c>
      <c r="R109" s="309">
        <f t="shared" si="38"/>
        <v>5.9162927200493982</v>
      </c>
      <c r="S109" s="310">
        <v>266625.03877169429</v>
      </c>
      <c r="T109" s="308">
        <f t="shared" si="41"/>
        <v>365</v>
      </c>
      <c r="U109" s="308">
        <f t="shared" si="42"/>
        <v>26510.493538050949</v>
      </c>
      <c r="V109" s="308"/>
      <c r="W109" s="308">
        <f t="shared" si="29"/>
        <v>293135.53230974526</v>
      </c>
      <c r="X109" s="308"/>
      <c r="Y109" s="308">
        <f t="shared" si="30"/>
        <v>293135.53230974526</v>
      </c>
      <c r="Z109" s="308">
        <f t="shared" si="31"/>
        <v>154957.46769025474</v>
      </c>
      <c r="AA109" s="308">
        <v>181467.96122830571</v>
      </c>
      <c r="AB109" s="315">
        <f t="shared" si="40"/>
        <v>132552.46769025474</v>
      </c>
    </row>
    <row r="110" spans="1:28" s="304" customFormat="1" ht="15" customHeight="1" x14ac:dyDescent="0.3">
      <c r="A110" s="311"/>
      <c r="B110" s="312" t="s">
        <v>475</v>
      </c>
      <c r="C110" s="317" t="s">
        <v>399</v>
      </c>
      <c r="D110" s="306">
        <v>1232735</v>
      </c>
      <c r="E110" s="314">
        <v>40957</v>
      </c>
      <c r="F110" s="308">
        <v>0</v>
      </c>
      <c r="G110" s="308"/>
      <c r="H110" s="308"/>
      <c r="I110" s="358"/>
      <c r="J110" s="308">
        <v>0</v>
      </c>
      <c r="K110" s="308">
        <f t="shared" si="33"/>
        <v>1232735</v>
      </c>
      <c r="L110" s="308">
        <v>15</v>
      </c>
      <c r="M110" s="308">
        <f t="shared" si="35"/>
        <v>9</v>
      </c>
      <c r="N110" s="308">
        <f t="shared" si="25"/>
        <v>6</v>
      </c>
      <c r="O110" s="308">
        <v>465875.21551318117</v>
      </c>
      <c r="P110" s="308">
        <f t="shared" si="34"/>
        <v>61637</v>
      </c>
      <c r="Q110" s="308">
        <f t="shared" si="37"/>
        <v>404238.21551318117</v>
      </c>
      <c r="R110" s="309">
        <f t="shared" si="38"/>
        <v>5.4653300116297121</v>
      </c>
      <c r="S110" s="310">
        <v>766859.78448681883</v>
      </c>
      <c r="T110" s="308">
        <f t="shared" si="41"/>
        <v>365</v>
      </c>
      <c r="U110" s="308">
        <f t="shared" si="42"/>
        <v>67373.035918863534</v>
      </c>
      <c r="V110" s="308"/>
      <c r="W110" s="308">
        <f t="shared" si="29"/>
        <v>834232.82040568232</v>
      </c>
      <c r="X110" s="308"/>
      <c r="Y110" s="308">
        <f t="shared" si="30"/>
        <v>834232.82040568232</v>
      </c>
      <c r="Z110" s="308">
        <f t="shared" si="31"/>
        <v>398502.17959431768</v>
      </c>
      <c r="AA110" s="308">
        <v>465875.21551318117</v>
      </c>
      <c r="AB110" s="315">
        <f t="shared" si="40"/>
        <v>336865.17959431768</v>
      </c>
    </row>
    <row r="111" spans="1:28" s="304" customFormat="1" ht="15" customHeight="1" x14ac:dyDescent="0.3">
      <c r="A111" s="311"/>
      <c r="B111" s="312"/>
      <c r="C111" s="313"/>
      <c r="D111" s="306">
        <v>0</v>
      </c>
      <c r="E111" s="314"/>
      <c r="F111" s="308"/>
      <c r="G111" s="308"/>
      <c r="H111" s="308"/>
      <c r="I111" s="358"/>
      <c r="J111" s="308">
        <v>0</v>
      </c>
      <c r="K111" s="308">
        <f t="shared" si="33"/>
        <v>0</v>
      </c>
      <c r="L111" s="308"/>
      <c r="M111" s="308"/>
      <c r="N111" s="308"/>
      <c r="O111" s="308">
        <v>0</v>
      </c>
      <c r="P111" s="308">
        <f t="shared" si="34"/>
        <v>0</v>
      </c>
      <c r="Q111" s="308"/>
      <c r="R111" s="309"/>
      <c r="S111" s="310"/>
      <c r="T111" s="308"/>
      <c r="U111" s="308">
        <f t="shared" si="42"/>
        <v>0</v>
      </c>
      <c r="V111" s="308"/>
      <c r="W111" s="308"/>
      <c r="X111" s="308"/>
      <c r="Y111" s="308"/>
      <c r="Z111" s="308">
        <f t="shared" si="31"/>
        <v>0</v>
      </c>
      <c r="AA111" s="308">
        <v>0</v>
      </c>
      <c r="AB111" s="315">
        <f t="shared" si="40"/>
        <v>0</v>
      </c>
    </row>
    <row r="112" spans="1:28" s="304" customFormat="1" ht="15" customHeight="1" x14ac:dyDescent="0.3">
      <c r="A112" s="311"/>
      <c r="B112" s="419" t="s">
        <v>133</v>
      </c>
      <c r="C112" s="317"/>
      <c r="D112" s="306">
        <v>0</v>
      </c>
      <c r="E112" s="314"/>
      <c r="F112" s="308"/>
      <c r="G112" s="308"/>
      <c r="H112" s="308"/>
      <c r="I112" s="358"/>
      <c r="J112" s="308">
        <v>0</v>
      </c>
      <c r="K112" s="308">
        <f t="shared" si="33"/>
        <v>0</v>
      </c>
      <c r="L112" s="308"/>
      <c r="M112" s="308"/>
      <c r="N112" s="308"/>
      <c r="O112" s="308">
        <v>0</v>
      </c>
      <c r="P112" s="308">
        <f t="shared" si="34"/>
        <v>0</v>
      </c>
      <c r="Q112" s="308"/>
      <c r="R112" s="309"/>
      <c r="S112" s="310"/>
      <c r="T112" s="308"/>
      <c r="U112" s="308">
        <f t="shared" si="42"/>
        <v>0</v>
      </c>
      <c r="V112" s="308"/>
      <c r="W112" s="308"/>
      <c r="X112" s="308"/>
      <c r="Y112" s="308"/>
      <c r="Z112" s="308">
        <f t="shared" ref="Z112:Z147" si="43">K112-Y112</f>
        <v>0</v>
      </c>
      <c r="AA112" s="308">
        <v>0</v>
      </c>
      <c r="AB112" s="315">
        <f t="shared" ref="AB112:AB147" si="44">+Z112-P112</f>
        <v>0</v>
      </c>
    </row>
    <row r="113" spans="1:28" s="304" customFormat="1" ht="15" customHeight="1" x14ac:dyDescent="0.3">
      <c r="A113" s="311"/>
      <c r="B113" s="312" t="s">
        <v>309</v>
      </c>
      <c r="C113" s="317" t="s">
        <v>406</v>
      </c>
      <c r="D113" s="306">
        <v>2443531</v>
      </c>
      <c r="E113" s="314">
        <v>41218</v>
      </c>
      <c r="F113" s="308">
        <v>0</v>
      </c>
      <c r="G113" s="308"/>
      <c r="H113" s="308"/>
      <c r="I113" s="358"/>
      <c r="J113" s="308">
        <v>0</v>
      </c>
      <c r="K113" s="308">
        <f t="shared" si="33"/>
        <v>2443531</v>
      </c>
      <c r="L113" s="308">
        <v>15</v>
      </c>
      <c r="M113" s="308">
        <f>ROUND(($M$5-E113)/365,0)</f>
        <v>8</v>
      </c>
      <c r="N113" s="308">
        <f>L113-M113</f>
        <v>7</v>
      </c>
      <c r="O113" s="308">
        <v>1164803.2360578596</v>
      </c>
      <c r="P113" s="308">
        <f t="shared" si="34"/>
        <v>122177</v>
      </c>
      <c r="Q113" s="308">
        <f>O113-P113</f>
        <v>1042626.2360578596</v>
      </c>
      <c r="R113" s="309">
        <f>Q113/D113/N113*100</f>
        <v>6.0955480061895182</v>
      </c>
      <c r="S113" s="310">
        <v>1278727.7639421404</v>
      </c>
      <c r="T113" s="308">
        <f>$T$5-$U$5</f>
        <v>365</v>
      </c>
      <c r="U113" s="308">
        <f t="shared" si="42"/>
        <v>148946.60515112279</v>
      </c>
      <c r="V113" s="308"/>
      <c r="W113" s="308">
        <f>S113+U113+V113</f>
        <v>1427674.3690932631</v>
      </c>
      <c r="X113" s="308"/>
      <c r="Y113" s="308">
        <f>W113-X113</f>
        <v>1427674.3690932631</v>
      </c>
      <c r="Z113" s="308">
        <f t="shared" si="43"/>
        <v>1015856.6309067369</v>
      </c>
      <c r="AA113" s="308">
        <v>1164803.2360578596</v>
      </c>
      <c r="AB113" s="315">
        <f t="shared" si="44"/>
        <v>893679.63090673694</v>
      </c>
    </row>
    <row r="114" spans="1:28" s="304" customFormat="1" ht="15" customHeight="1" x14ac:dyDescent="0.3">
      <c r="A114" s="311"/>
      <c r="B114" s="312" t="s">
        <v>450</v>
      </c>
      <c r="C114" s="317" t="s">
        <v>449</v>
      </c>
      <c r="D114" s="306">
        <v>4039738</v>
      </c>
      <c r="E114" s="314">
        <v>41218</v>
      </c>
      <c r="F114" s="308">
        <v>0</v>
      </c>
      <c r="G114" s="308"/>
      <c r="H114" s="308"/>
      <c r="I114" s="358"/>
      <c r="J114" s="308">
        <v>0</v>
      </c>
      <c r="K114" s="308">
        <f t="shared" ref="K114:K147" si="45">D114+F114-J114</f>
        <v>4039738</v>
      </c>
      <c r="L114" s="308">
        <v>15</v>
      </c>
      <c r="M114" s="308">
        <f>ROUND(($M$5-E114)/365,0)</f>
        <v>8</v>
      </c>
      <c r="N114" s="308">
        <f>L114-M114</f>
        <v>7</v>
      </c>
      <c r="O114" s="308">
        <v>1925697.7405444421</v>
      </c>
      <c r="P114" s="308">
        <f t="shared" si="34"/>
        <v>201987</v>
      </c>
      <c r="Q114" s="308">
        <f>O114-P114</f>
        <v>1723710.7405444421</v>
      </c>
      <c r="R114" s="309">
        <f>Q114/D114/N114*100</f>
        <v>6.0955535113007047</v>
      </c>
      <c r="S114" s="310">
        <v>2114040.2594555579</v>
      </c>
      <c r="T114" s="308">
        <f>$T$5-$U$5</f>
        <v>365</v>
      </c>
      <c r="U114" s="308">
        <f t="shared" si="42"/>
        <v>246244.39150634885</v>
      </c>
      <c r="V114" s="308"/>
      <c r="W114" s="308">
        <f>S114+U114+V114</f>
        <v>2360284.6509619066</v>
      </c>
      <c r="X114" s="308"/>
      <c r="Y114" s="308">
        <f>W114-X114</f>
        <v>2360284.6509619066</v>
      </c>
      <c r="Z114" s="308">
        <f t="shared" si="43"/>
        <v>1679453.3490380934</v>
      </c>
      <c r="AA114" s="308">
        <v>1925697.7405444421</v>
      </c>
      <c r="AB114" s="315">
        <f t="shared" si="44"/>
        <v>1477466.3490380934</v>
      </c>
    </row>
    <row r="115" spans="1:28" s="304" customFormat="1" ht="15" customHeight="1" x14ac:dyDescent="0.3">
      <c r="A115" s="311"/>
      <c r="B115" s="312" t="s">
        <v>486</v>
      </c>
      <c r="C115" s="317"/>
      <c r="D115" s="306">
        <v>3716711</v>
      </c>
      <c r="E115" s="314">
        <v>41294</v>
      </c>
      <c r="F115" s="308">
        <v>0</v>
      </c>
      <c r="G115" s="308"/>
      <c r="H115" s="308"/>
      <c r="I115" s="358"/>
      <c r="J115" s="308">
        <v>0</v>
      </c>
      <c r="K115" s="308">
        <f>D115+F115-J115</f>
        <v>3716711</v>
      </c>
      <c r="L115" s="308">
        <v>15</v>
      </c>
      <c r="M115" s="308">
        <f>ROUND(($M$5-E115)/365,0)</f>
        <v>8</v>
      </c>
      <c r="N115" s="308">
        <f>L115-M115</f>
        <v>7</v>
      </c>
      <c r="O115" s="308">
        <v>1800224.6050302431</v>
      </c>
      <c r="P115" s="308">
        <f t="shared" si="34"/>
        <v>185836</v>
      </c>
      <c r="Q115" s="308">
        <f>O115-P115</f>
        <v>1614388.6050302431</v>
      </c>
      <c r="R115" s="309">
        <f>Q115/D115/N115*100</f>
        <v>6.2051352277793193</v>
      </c>
      <c r="S115" s="310">
        <v>1916486.3949697569</v>
      </c>
      <c r="T115" s="308">
        <f>$T$5-$U$5</f>
        <v>365</v>
      </c>
      <c r="U115" s="308">
        <f t="shared" si="42"/>
        <v>230626.94357574903</v>
      </c>
      <c r="V115" s="308"/>
      <c r="W115" s="308">
        <f>S115+U115+V115</f>
        <v>2147113.3385455059</v>
      </c>
      <c r="X115" s="308"/>
      <c r="Y115" s="308">
        <f>W115-X115</f>
        <v>2147113.3385455059</v>
      </c>
      <c r="Z115" s="308">
        <f>K115-Y115</f>
        <v>1569597.6614544941</v>
      </c>
      <c r="AA115" s="308">
        <v>1800224.6050302431</v>
      </c>
      <c r="AB115" s="315">
        <f>+Z115-P115</f>
        <v>1383761.6614544941</v>
      </c>
    </row>
    <row r="116" spans="1:28" s="304" customFormat="1" ht="15" customHeight="1" x14ac:dyDescent="0.3">
      <c r="A116" s="311"/>
      <c r="B116" s="312" t="s">
        <v>451</v>
      </c>
      <c r="C116" s="317" t="s">
        <v>399</v>
      </c>
      <c r="D116" s="306">
        <v>323308</v>
      </c>
      <c r="E116" s="314">
        <v>41006</v>
      </c>
      <c r="F116" s="308">
        <v>0</v>
      </c>
      <c r="G116" s="308"/>
      <c r="H116" s="308"/>
      <c r="I116" s="358"/>
      <c r="J116" s="308">
        <v>0</v>
      </c>
      <c r="K116" s="308">
        <f t="shared" si="45"/>
        <v>323308</v>
      </c>
      <c r="L116" s="308">
        <v>15</v>
      </c>
      <c r="M116" s="308">
        <f>ROUND(($M$5-E116)/365,0)</f>
        <v>9</v>
      </c>
      <c r="N116" s="308">
        <f>L116-M116</f>
        <v>6</v>
      </c>
      <c r="O116" s="308">
        <v>137410.61013361817</v>
      </c>
      <c r="P116" s="308">
        <f t="shared" si="34"/>
        <v>16165</v>
      </c>
      <c r="Q116" s="308">
        <f>O116-P116</f>
        <v>121245.61013361817</v>
      </c>
      <c r="R116" s="309">
        <f>Q116/D116/N116*100</f>
        <v>6.2502634295892356</v>
      </c>
      <c r="S116" s="310">
        <v>185897.38986638183</v>
      </c>
      <c r="T116" s="308">
        <f>$T$5-$U$5</f>
        <v>365</v>
      </c>
      <c r="U116" s="308">
        <f t="shared" si="42"/>
        <v>20207.601688936367</v>
      </c>
      <c r="V116" s="308"/>
      <c r="W116" s="308">
        <f>S116+U116+V116</f>
        <v>206104.99155531818</v>
      </c>
      <c r="X116" s="308"/>
      <c r="Y116" s="308">
        <f>W116-X116</f>
        <v>206104.99155531818</v>
      </c>
      <c r="Z116" s="308">
        <f t="shared" si="43"/>
        <v>117203.00844468182</v>
      </c>
      <c r="AA116" s="308">
        <v>137410.61013361817</v>
      </c>
      <c r="AB116" s="315">
        <f t="shared" si="44"/>
        <v>101038.00844468182</v>
      </c>
    </row>
    <row r="117" spans="1:28" s="304" customFormat="1" ht="15" customHeight="1" x14ac:dyDescent="0.3">
      <c r="A117" s="311"/>
      <c r="B117" s="312" t="s">
        <v>453</v>
      </c>
      <c r="C117" s="317" t="s">
        <v>399</v>
      </c>
      <c r="D117" s="306">
        <v>323708</v>
      </c>
      <c r="E117" s="314">
        <v>41024</v>
      </c>
      <c r="F117" s="308">
        <v>0</v>
      </c>
      <c r="G117" s="308"/>
      <c r="H117" s="308"/>
      <c r="I117" s="358"/>
      <c r="J117" s="308">
        <v>0</v>
      </c>
      <c r="K117" s="308">
        <f t="shared" si="45"/>
        <v>323708</v>
      </c>
      <c r="L117" s="308">
        <v>15</v>
      </c>
      <c r="M117" s="308">
        <f>ROUND(($M$5-E117)/365,0)</f>
        <v>9</v>
      </c>
      <c r="N117" s="308">
        <f>L117-M117</f>
        <v>6</v>
      </c>
      <c r="O117" s="308">
        <v>137679.39014045068</v>
      </c>
      <c r="P117" s="308">
        <f t="shared" si="34"/>
        <v>16185</v>
      </c>
      <c r="Q117" s="308">
        <f>O117-P117</f>
        <v>121494.39014045068</v>
      </c>
      <c r="R117" s="309">
        <f>Q117/D117/N117*100</f>
        <v>6.2553489636982862</v>
      </c>
      <c r="S117" s="310">
        <v>186028.60985954932</v>
      </c>
      <c r="T117" s="308">
        <f>$T$5-$U$5</f>
        <v>365</v>
      </c>
      <c r="U117" s="308">
        <f t="shared" si="42"/>
        <v>20249.06502340845</v>
      </c>
      <c r="V117" s="308"/>
      <c r="W117" s="308">
        <f>S117+U117+V117</f>
        <v>206277.67488295777</v>
      </c>
      <c r="X117" s="308"/>
      <c r="Y117" s="308">
        <f>W117-X117</f>
        <v>206277.67488295777</v>
      </c>
      <c r="Z117" s="308">
        <f t="shared" si="43"/>
        <v>117430.32511704223</v>
      </c>
      <c r="AA117" s="308">
        <v>137679.39014045068</v>
      </c>
      <c r="AB117" s="315">
        <f t="shared" si="44"/>
        <v>101245.32511704223</v>
      </c>
    </row>
    <row r="118" spans="1:28" s="304" customFormat="1" ht="15" customHeight="1" x14ac:dyDescent="0.3">
      <c r="A118" s="311"/>
      <c r="B118" s="312"/>
      <c r="C118" s="313"/>
      <c r="D118" s="306">
        <v>0</v>
      </c>
      <c r="E118" s="314"/>
      <c r="F118" s="308"/>
      <c r="G118" s="308"/>
      <c r="H118" s="308"/>
      <c r="I118" s="358"/>
      <c r="J118" s="308">
        <v>0</v>
      </c>
      <c r="K118" s="308">
        <f t="shared" si="45"/>
        <v>0</v>
      </c>
      <c r="L118" s="308"/>
      <c r="M118" s="308"/>
      <c r="N118" s="308"/>
      <c r="O118" s="308">
        <v>0</v>
      </c>
      <c r="P118" s="308">
        <f t="shared" si="34"/>
        <v>0</v>
      </c>
      <c r="Q118" s="308"/>
      <c r="R118" s="309"/>
      <c r="S118" s="310"/>
      <c r="T118" s="308"/>
      <c r="U118" s="308">
        <f t="shared" si="42"/>
        <v>0</v>
      </c>
      <c r="V118" s="308"/>
      <c r="W118" s="308"/>
      <c r="X118" s="308"/>
      <c r="Y118" s="308"/>
      <c r="Z118" s="308">
        <f t="shared" si="43"/>
        <v>0</v>
      </c>
      <c r="AA118" s="308">
        <v>0</v>
      </c>
      <c r="AB118" s="315">
        <f t="shared" si="44"/>
        <v>0</v>
      </c>
    </row>
    <row r="119" spans="1:28" s="304" customFormat="1" ht="15" customHeight="1" x14ac:dyDescent="0.3">
      <c r="A119" s="311"/>
      <c r="B119" s="312" t="s">
        <v>452</v>
      </c>
      <c r="C119" s="317" t="s">
        <v>399</v>
      </c>
      <c r="D119" s="306">
        <v>323308</v>
      </c>
      <c r="E119" s="314">
        <v>41010</v>
      </c>
      <c r="F119" s="308">
        <v>0</v>
      </c>
      <c r="G119" s="308"/>
      <c r="H119" s="308"/>
      <c r="I119" s="358"/>
      <c r="J119" s="308">
        <v>0</v>
      </c>
      <c r="K119" s="308">
        <f t="shared" si="45"/>
        <v>323308</v>
      </c>
      <c r="L119" s="308">
        <v>15</v>
      </c>
      <c r="M119" s="308">
        <f>ROUND(($M$5-E119)/365,0)</f>
        <v>9</v>
      </c>
      <c r="N119" s="308">
        <f>L119-M119</f>
        <v>6</v>
      </c>
      <c r="O119" s="308">
        <v>137396.65985286119</v>
      </c>
      <c r="P119" s="308">
        <f t="shared" si="34"/>
        <v>16165</v>
      </c>
      <c r="Q119" s="308">
        <f>O119-P119</f>
        <v>121231.65985286119</v>
      </c>
      <c r="R119" s="309">
        <f>Q119/D119/N119*100</f>
        <v>6.249544286607053</v>
      </c>
      <c r="S119" s="310">
        <v>185911.34014713881</v>
      </c>
      <c r="T119" s="308">
        <f>$T$5-$U$5</f>
        <v>365</v>
      </c>
      <c r="U119" s="308">
        <f t="shared" si="42"/>
        <v>20205.27664214353</v>
      </c>
      <c r="V119" s="308"/>
      <c r="W119" s="308">
        <f>S119+U119+V119</f>
        <v>206116.61678928233</v>
      </c>
      <c r="X119" s="308"/>
      <c r="Y119" s="308">
        <f>W119-X119</f>
        <v>206116.61678928233</v>
      </c>
      <c r="Z119" s="308">
        <f t="shared" si="43"/>
        <v>117191.38321071767</v>
      </c>
      <c r="AA119" s="308">
        <v>137396.65985286119</v>
      </c>
      <c r="AB119" s="315">
        <f t="shared" si="44"/>
        <v>101026.38321071767</v>
      </c>
    </row>
    <row r="120" spans="1:28" s="304" customFormat="1" ht="15" customHeight="1" x14ac:dyDescent="0.3">
      <c r="A120" s="311"/>
      <c r="B120" s="312"/>
      <c r="C120" s="313"/>
      <c r="D120" s="306">
        <v>0</v>
      </c>
      <c r="E120" s="314"/>
      <c r="F120" s="308"/>
      <c r="G120" s="308"/>
      <c r="H120" s="308"/>
      <c r="I120" s="358"/>
      <c r="J120" s="308">
        <v>0</v>
      </c>
      <c r="K120" s="308">
        <f t="shared" si="45"/>
        <v>0</v>
      </c>
      <c r="L120" s="308"/>
      <c r="M120" s="308"/>
      <c r="N120" s="308"/>
      <c r="O120" s="308">
        <v>0</v>
      </c>
      <c r="P120" s="308">
        <f t="shared" si="34"/>
        <v>0</v>
      </c>
      <c r="Q120" s="308"/>
      <c r="R120" s="309"/>
      <c r="S120" s="310"/>
      <c r="T120" s="308"/>
      <c r="U120" s="308">
        <f t="shared" si="42"/>
        <v>0</v>
      </c>
      <c r="V120" s="308"/>
      <c r="W120" s="308"/>
      <c r="X120" s="308"/>
      <c r="Y120" s="308"/>
      <c r="Z120" s="308">
        <f t="shared" si="43"/>
        <v>0</v>
      </c>
      <c r="AA120" s="308">
        <v>0</v>
      </c>
      <c r="AB120" s="315">
        <f t="shared" si="44"/>
        <v>0</v>
      </c>
    </row>
    <row r="121" spans="1:28" s="304" customFormat="1" ht="15" customHeight="1" x14ac:dyDescent="0.3">
      <c r="A121" s="311"/>
      <c r="B121" s="312" t="s">
        <v>454</v>
      </c>
      <c r="C121" s="317" t="s">
        <v>399</v>
      </c>
      <c r="D121" s="306">
        <v>323308</v>
      </c>
      <c r="E121" s="314">
        <v>41006</v>
      </c>
      <c r="F121" s="308">
        <v>0</v>
      </c>
      <c r="G121" s="308"/>
      <c r="H121" s="308"/>
      <c r="I121" s="358"/>
      <c r="J121" s="308">
        <v>0</v>
      </c>
      <c r="K121" s="308">
        <f t="shared" si="45"/>
        <v>323308</v>
      </c>
      <c r="L121" s="308">
        <v>15</v>
      </c>
      <c r="M121" s="308">
        <f>ROUND(($M$5-E121)/365,0)</f>
        <v>9</v>
      </c>
      <c r="N121" s="308">
        <f>L121-M121</f>
        <v>6</v>
      </c>
      <c r="O121" s="308">
        <v>137410.61013361817</v>
      </c>
      <c r="P121" s="308">
        <f t="shared" si="34"/>
        <v>16165</v>
      </c>
      <c r="Q121" s="308">
        <f>O121-P121</f>
        <v>121245.61013361817</v>
      </c>
      <c r="R121" s="309">
        <f>Q121/D121/N121*100</f>
        <v>6.2502634295892356</v>
      </c>
      <c r="S121" s="310">
        <v>185897.38986638183</v>
      </c>
      <c r="T121" s="308">
        <f>$T$5-$U$5</f>
        <v>365</v>
      </c>
      <c r="U121" s="308">
        <f t="shared" si="42"/>
        <v>20207.601688936367</v>
      </c>
      <c r="V121" s="308"/>
      <c r="W121" s="308">
        <f>S121+U121+V121</f>
        <v>206104.99155531818</v>
      </c>
      <c r="X121" s="308"/>
      <c r="Y121" s="308">
        <f>W121-X121</f>
        <v>206104.99155531818</v>
      </c>
      <c r="Z121" s="308">
        <f t="shared" si="43"/>
        <v>117203.00844468182</v>
      </c>
      <c r="AA121" s="308">
        <v>137410.61013361817</v>
      </c>
      <c r="AB121" s="315">
        <f t="shared" si="44"/>
        <v>101038.00844468182</v>
      </c>
    </row>
    <row r="122" spans="1:28" s="304" customFormat="1" ht="15" customHeight="1" x14ac:dyDescent="0.3">
      <c r="A122" s="311"/>
      <c r="B122" s="312"/>
      <c r="C122" s="313"/>
      <c r="D122" s="306">
        <v>0</v>
      </c>
      <c r="E122" s="314"/>
      <c r="F122" s="308"/>
      <c r="G122" s="308"/>
      <c r="H122" s="308"/>
      <c r="I122" s="358"/>
      <c r="J122" s="308">
        <v>0</v>
      </c>
      <c r="K122" s="308">
        <f t="shared" si="45"/>
        <v>0</v>
      </c>
      <c r="L122" s="308"/>
      <c r="M122" s="308"/>
      <c r="N122" s="308"/>
      <c r="O122" s="308">
        <v>0</v>
      </c>
      <c r="P122" s="308">
        <f t="shared" si="34"/>
        <v>0</v>
      </c>
      <c r="Q122" s="308"/>
      <c r="R122" s="309"/>
      <c r="S122" s="310"/>
      <c r="T122" s="308"/>
      <c r="U122" s="308">
        <f t="shared" si="42"/>
        <v>0</v>
      </c>
      <c r="V122" s="308"/>
      <c r="W122" s="308"/>
      <c r="X122" s="308"/>
      <c r="Y122" s="308"/>
      <c r="Z122" s="308">
        <f t="shared" si="43"/>
        <v>0</v>
      </c>
      <c r="AA122" s="308">
        <v>0</v>
      </c>
      <c r="AB122" s="315">
        <f t="shared" si="44"/>
        <v>0</v>
      </c>
    </row>
    <row r="123" spans="1:28" s="304" customFormat="1" ht="15" customHeight="1" x14ac:dyDescent="0.3">
      <c r="A123" s="311"/>
      <c r="B123" s="312" t="s">
        <v>310</v>
      </c>
      <c r="C123" s="317" t="s">
        <v>399</v>
      </c>
      <c r="D123" s="306">
        <v>2814653</v>
      </c>
      <c r="E123" s="314">
        <v>41047</v>
      </c>
      <c r="F123" s="308">
        <v>0</v>
      </c>
      <c r="G123" s="308"/>
      <c r="H123" s="308"/>
      <c r="I123" s="358"/>
      <c r="J123" s="308">
        <v>0</v>
      </c>
      <c r="K123" s="308">
        <f t="shared" si="45"/>
        <v>2814653</v>
      </c>
      <c r="L123" s="308">
        <v>15</v>
      </c>
      <c r="M123" s="308">
        <f>ROUND(($M$5-E123)/365,0)</f>
        <v>9</v>
      </c>
      <c r="N123" s="308">
        <f>L123-M123</f>
        <v>6</v>
      </c>
      <c r="O123" s="308">
        <v>1206859.4913734717</v>
      </c>
      <c r="P123" s="308">
        <f t="shared" si="34"/>
        <v>140733</v>
      </c>
      <c r="Q123" s="308">
        <f>O123-P123</f>
        <v>1066126.4913734717</v>
      </c>
      <c r="R123" s="309">
        <f>Q123/D123/N123*100</f>
        <v>6.3129539791315397</v>
      </c>
      <c r="S123" s="310">
        <v>1607793.5086265283</v>
      </c>
      <c r="T123" s="308">
        <f>$T$5-$U$5</f>
        <v>365</v>
      </c>
      <c r="U123" s="308">
        <f t="shared" si="42"/>
        <v>177687.74856224525</v>
      </c>
      <c r="V123" s="308"/>
      <c r="W123" s="308">
        <f>S123+U123+V123</f>
        <v>1785481.2571887735</v>
      </c>
      <c r="X123" s="308"/>
      <c r="Y123" s="308">
        <f>W123-X123</f>
        <v>1785481.2571887735</v>
      </c>
      <c r="Z123" s="308">
        <f t="shared" si="43"/>
        <v>1029171.7428112265</v>
      </c>
      <c r="AA123" s="308">
        <v>1206859.4913734717</v>
      </c>
      <c r="AB123" s="315">
        <f t="shared" si="44"/>
        <v>888438.74281122652</v>
      </c>
    </row>
    <row r="124" spans="1:28" s="304" customFormat="1" ht="15" customHeight="1" x14ac:dyDescent="0.3">
      <c r="A124" s="311"/>
      <c r="B124" s="312"/>
      <c r="C124" s="313"/>
      <c r="D124" s="306">
        <v>0</v>
      </c>
      <c r="E124" s="314"/>
      <c r="F124" s="308"/>
      <c r="G124" s="308"/>
      <c r="H124" s="308"/>
      <c r="I124" s="358"/>
      <c r="J124" s="308">
        <v>0</v>
      </c>
      <c r="K124" s="308">
        <f t="shared" si="45"/>
        <v>0</v>
      </c>
      <c r="L124" s="308"/>
      <c r="M124" s="308"/>
      <c r="N124" s="308"/>
      <c r="O124" s="308">
        <v>0</v>
      </c>
      <c r="P124" s="308">
        <f t="shared" si="34"/>
        <v>0</v>
      </c>
      <c r="Q124" s="308"/>
      <c r="R124" s="309"/>
      <c r="S124" s="310"/>
      <c r="T124" s="308"/>
      <c r="U124" s="308">
        <f t="shared" si="42"/>
        <v>0</v>
      </c>
      <c r="V124" s="308"/>
      <c r="W124" s="308"/>
      <c r="X124" s="308"/>
      <c r="Y124" s="308"/>
      <c r="Z124" s="308">
        <f t="shared" si="43"/>
        <v>0</v>
      </c>
      <c r="AA124" s="308">
        <v>0</v>
      </c>
      <c r="AB124" s="315">
        <f t="shared" si="44"/>
        <v>0</v>
      </c>
    </row>
    <row r="125" spans="1:28" s="304" customFormat="1" ht="15" customHeight="1" x14ac:dyDescent="0.3">
      <c r="A125" s="311"/>
      <c r="B125" s="312" t="s">
        <v>311</v>
      </c>
      <c r="C125" s="317" t="s">
        <v>404</v>
      </c>
      <c r="D125" s="306">
        <v>136804</v>
      </c>
      <c r="E125" s="314">
        <v>41089</v>
      </c>
      <c r="F125" s="308">
        <v>0</v>
      </c>
      <c r="G125" s="308"/>
      <c r="H125" s="308"/>
      <c r="I125" s="358"/>
      <c r="J125" s="308">
        <v>0</v>
      </c>
      <c r="K125" s="308">
        <f t="shared" si="45"/>
        <v>136804</v>
      </c>
      <c r="L125" s="308">
        <v>15</v>
      </c>
      <c r="M125" s="308">
        <f>ROUND(($M$5-E125)/365,0)</f>
        <v>9</v>
      </c>
      <c r="N125" s="308">
        <f>L125-M125</f>
        <v>6</v>
      </c>
      <c r="O125" s="308">
        <v>59132.627417469004</v>
      </c>
      <c r="P125" s="308">
        <f t="shared" si="34"/>
        <v>6840</v>
      </c>
      <c r="Q125" s="308">
        <f>O125-P125</f>
        <v>52292.627417469004</v>
      </c>
      <c r="R125" s="309">
        <f>Q125/D125/N125*100</f>
        <v>6.3707478603779855</v>
      </c>
      <c r="S125" s="310">
        <v>77671.372582530996</v>
      </c>
      <c r="T125" s="308">
        <f>$T$5-$U$5</f>
        <v>365</v>
      </c>
      <c r="U125" s="308">
        <f t="shared" si="42"/>
        <v>8715.4379029114989</v>
      </c>
      <c r="V125" s="308"/>
      <c r="W125" s="308">
        <f>S125+U125+V125</f>
        <v>86386.810485442489</v>
      </c>
      <c r="X125" s="308"/>
      <c r="Y125" s="308">
        <f>W125-X125</f>
        <v>86386.810485442489</v>
      </c>
      <c r="Z125" s="308">
        <f t="shared" si="43"/>
        <v>50417.189514557511</v>
      </c>
      <c r="AA125" s="308">
        <v>59132.627417469004</v>
      </c>
      <c r="AB125" s="315">
        <f t="shared" si="44"/>
        <v>43577.189514557511</v>
      </c>
    </row>
    <row r="126" spans="1:28" s="304" customFormat="1" ht="15" customHeight="1" x14ac:dyDescent="0.3">
      <c r="A126" s="311"/>
      <c r="B126" s="312"/>
      <c r="C126" s="313"/>
      <c r="D126" s="306">
        <v>0</v>
      </c>
      <c r="E126" s="314"/>
      <c r="F126" s="308"/>
      <c r="G126" s="308"/>
      <c r="H126" s="308"/>
      <c r="I126" s="358"/>
      <c r="J126" s="308">
        <v>0</v>
      </c>
      <c r="K126" s="308">
        <f t="shared" si="45"/>
        <v>0</v>
      </c>
      <c r="L126" s="308"/>
      <c r="M126" s="308"/>
      <c r="N126" s="308"/>
      <c r="O126" s="308">
        <v>0</v>
      </c>
      <c r="P126" s="308">
        <f t="shared" si="34"/>
        <v>0</v>
      </c>
      <c r="Q126" s="308"/>
      <c r="R126" s="309"/>
      <c r="S126" s="310"/>
      <c r="T126" s="308"/>
      <c r="U126" s="308">
        <f t="shared" si="42"/>
        <v>0</v>
      </c>
      <c r="V126" s="308"/>
      <c r="W126" s="308"/>
      <c r="X126" s="308"/>
      <c r="Y126" s="308"/>
      <c r="Z126" s="308">
        <f t="shared" si="43"/>
        <v>0</v>
      </c>
      <c r="AA126" s="308">
        <v>0</v>
      </c>
      <c r="AB126" s="315">
        <f t="shared" si="44"/>
        <v>0</v>
      </c>
    </row>
    <row r="127" spans="1:28" s="304" customFormat="1" ht="15" customHeight="1" x14ac:dyDescent="0.3">
      <c r="A127" s="311"/>
      <c r="B127" s="312" t="s">
        <v>312</v>
      </c>
      <c r="C127" s="317" t="s">
        <v>399</v>
      </c>
      <c r="D127" s="306">
        <v>321792</v>
      </c>
      <c r="E127" s="314">
        <v>41218</v>
      </c>
      <c r="F127" s="308">
        <v>0</v>
      </c>
      <c r="G127" s="308"/>
      <c r="H127" s="308"/>
      <c r="I127" s="358"/>
      <c r="J127" s="308">
        <v>0</v>
      </c>
      <c r="K127" s="308">
        <f t="shared" si="45"/>
        <v>321792</v>
      </c>
      <c r="L127" s="308">
        <v>15</v>
      </c>
      <c r="M127" s="308">
        <f>ROUND(($M$5-E127)/365,0)</f>
        <v>8</v>
      </c>
      <c r="N127" s="308">
        <f>L127-M127</f>
        <v>7</v>
      </c>
      <c r="O127" s="308">
        <v>153394.67483189463</v>
      </c>
      <c r="P127" s="308">
        <f t="shared" si="34"/>
        <v>16090</v>
      </c>
      <c r="Q127" s="308">
        <f>O127-P127</f>
        <v>137304.67483189463</v>
      </c>
      <c r="R127" s="309">
        <f>Q127/D127/N127*100</f>
        <v>6.0955379709295192</v>
      </c>
      <c r="S127" s="310">
        <v>168397.32516810537</v>
      </c>
      <c r="T127" s="308">
        <f>$T$5-$U$5</f>
        <v>365</v>
      </c>
      <c r="U127" s="308">
        <f t="shared" si="42"/>
        <v>19614.953547413519</v>
      </c>
      <c r="V127" s="308"/>
      <c r="W127" s="308">
        <f>S127+U127+V127</f>
        <v>188012.27871551889</v>
      </c>
      <c r="X127" s="308"/>
      <c r="Y127" s="308">
        <f>W127-X127</f>
        <v>188012.27871551889</v>
      </c>
      <c r="Z127" s="308">
        <f t="shared" si="43"/>
        <v>133779.72128448111</v>
      </c>
      <c r="AA127" s="308">
        <v>153394.67483189463</v>
      </c>
      <c r="AB127" s="315">
        <f t="shared" si="44"/>
        <v>117689.72128448111</v>
      </c>
    </row>
    <row r="128" spans="1:28" s="304" customFormat="1" ht="15" customHeight="1" x14ac:dyDescent="0.3">
      <c r="A128" s="311"/>
      <c r="B128" s="312"/>
      <c r="C128" s="313"/>
      <c r="D128" s="306">
        <v>0</v>
      </c>
      <c r="E128" s="314"/>
      <c r="F128" s="308"/>
      <c r="G128" s="308"/>
      <c r="H128" s="308"/>
      <c r="I128" s="358"/>
      <c r="J128" s="308">
        <v>0</v>
      </c>
      <c r="K128" s="308">
        <f t="shared" si="45"/>
        <v>0</v>
      </c>
      <c r="L128" s="308"/>
      <c r="M128" s="308"/>
      <c r="N128" s="308"/>
      <c r="O128" s="308">
        <v>0</v>
      </c>
      <c r="P128" s="308">
        <f t="shared" si="34"/>
        <v>0</v>
      </c>
      <c r="Q128" s="308"/>
      <c r="R128" s="309"/>
      <c r="S128" s="310"/>
      <c r="T128" s="308"/>
      <c r="U128" s="308">
        <f t="shared" si="42"/>
        <v>0</v>
      </c>
      <c r="V128" s="308"/>
      <c r="W128" s="308"/>
      <c r="X128" s="308"/>
      <c r="Y128" s="308"/>
      <c r="Z128" s="308">
        <f t="shared" si="43"/>
        <v>0</v>
      </c>
      <c r="AA128" s="308">
        <v>0</v>
      </c>
      <c r="AB128" s="315">
        <f t="shared" si="44"/>
        <v>0</v>
      </c>
    </row>
    <row r="129" spans="1:28" s="304" customFormat="1" ht="15" customHeight="1" x14ac:dyDescent="0.3">
      <c r="A129" s="311"/>
      <c r="B129" s="312" t="s">
        <v>313</v>
      </c>
      <c r="C129" s="317" t="s">
        <v>404</v>
      </c>
      <c r="D129" s="306">
        <v>268037</v>
      </c>
      <c r="E129" s="314">
        <v>41317</v>
      </c>
      <c r="F129" s="308">
        <v>0</v>
      </c>
      <c r="G129" s="308"/>
      <c r="H129" s="308"/>
      <c r="I129" s="358"/>
      <c r="J129" s="308">
        <v>0</v>
      </c>
      <c r="K129" s="308">
        <f t="shared" si="45"/>
        <v>268037</v>
      </c>
      <c r="L129" s="308">
        <v>15</v>
      </c>
      <c r="M129" s="308">
        <f>ROUND(($M$5-E129)/365,0)</f>
        <v>8</v>
      </c>
      <c r="N129" s="308">
        <f>L129-M129</f>
        <v>7</v>
      </c>
      <c r="O129" s="308">
        <v>130415.91347016327</v>
      </c>
      <c r="P129" s="308">
        <f t="shared" si="34"/>
        <v>13402</v>
      </c>
      <c r="Q129" s="308">
        <f>O129-P129</f>
        <v>117013.91347016327</v>
      </c>
      <c r="R129" s="309">
        <f>Q129/D129/N129*100</f>
        <v>6.2365544133386308</v>
      </c>
      <c r="S129" s="310">
        <v>137621.08652983673</v>
      </c>
      <c r="T129" s="308">
        <f>$T$5-$U$5</f>
        <v>365</v>
      </c>
      <c r="U129" s="308">
        <f t="shared" si="42"/>
        <v>16716.273352880464</v>
      </c>
      <c r="V129" s="308"/>
      <c r="W129" s="308">
        <f>S129+U129+V129</f>
        <v>154337.3598827172</v>
      </c>
      <c r="X129" s="308"/>
      <c r="Y129" s="308">
        <f>W129-X129</f>
        <v>154337.3598827172</v>
      </c>
      <c r="Z129" s="308">
        <f t="shared" si="43"/>
        <v>113699.6401172828</v>
      </c>
      <c r="AA129" s="308">
        <v>130415.91347016327</v>
      </c>
      <c r="AB129" s="315">
        <f t="shared" si="44"/>
        <v>100297.6401172828</v>
      </c>
    </row>
    <row r="130" spans="1:28" s="304" customFormat="1" ht="15" customHeight="1" x14ac:dyDescent="0.3">
      <c r="A130" s="311"/>
      <c r="B130" s="312"/>
      <c r="C130" s="313"/>
      <c r="D130" s="306">
        <v>0</v>
      </c>
      <c r="E130" s="314"/>
      <c r="F130" s="308"/>
      <c r="G130" s="308"/>
      <c r="H130" s="308"/>
      <c r="I130" s="358"/>
      <c r="J130" s="308">
        <v>0</v>
      </c>
      <c r="K130" s="308">
        <f t="shared" si="45"/>
        <v>0</v>
      </c>
      <c r="L130" s="308"/>
      <c r="M130" s="308"/>
      <c r="N130" s="308"/>
      <c r="O130" s="308">
        <v>0</v>
      </c>
      <c r="P130" s="308">
        <f t="shared" si="34"/>
        <v>0</v>
      </c>
      <c r="Q130" s="308"/>
      <c r="R130" s="309"/>
      <c r="S130" s="310"/>
      <c r="T130" s="308"/>
      <c r="U130" s="308">
        <f t="shared" si="42"/>
        <v>0</v>
      </c>
      <c r="V130" s="308"/>
      <c r="W130" s="308"/>
      <c r="X130" s="308"/>
      <c r="Y130" s="308"/>
      <c r="Z130" s="308">
        <f t="shared" si="43"/>
        <v>0</v>
      </c>
      <c r="AA130" s="308">
        <v>0</v>
      </c>
      <c r="AB130" s="315">
        <f t="shared" si="44"/>
        <v>0</v>
      </c>
    </row>
    <row r="131" spans="1:28" s="304" customFormat="1" ht="15" customHeight="1" x14ac:dyDescent="0.3">
      <c r="A131" s="311"/>
      <c r="B131" s="312" t="s">
        <v>314</v>
      </c>
      <c r="C131" s="317" t="s">
        <v>443</v>
      </c>
      <c r="D131" s="306">
        <v>396415</v>
      </c>
      <c r="E131" s="314">
        <v>41278</v>
      </c>
      <c r="F131" s="308">
        <v>0</v>
      </c>
      <c r="G131" s="308"/>
      <c r="H131" s="308"/>
      <c r="I131" s="358"/>
      <c r="J131" s="308">
        <v>0</v>
      </c>
      <c r="K131" s="308">
        <f t="shared" si="45"/>
        <v>396415</v>
      </c>
      <c r="L131" s="308">
        <v>15</v>
      </c>
      <c r="M131" s="308">
        <f>ROUND(($M$5-E131)/365,0)</f>
        <v>8</v>
      </c>
      <c r="N131" s="308">
        <f>L131-M131</f>
        <v>7</v>
      </c>
      <c r="O131" s="308">
        <v>191378.5322243385</v>
      </c>
      <c r="P131" s="308">
        <f t="shared" si="34"/>
        <v>19821</v>
      </c>
      <c r="Q131" s="308">
        <f>O131-P131</f>
        <v>171557.5322243385</v>
      </c>
      <c r="R131" s="309">
        <f>Q131/D131/N131*100</f>
        <v>6.1824650654468716</v>
      </c>
      <c r="S131" s="310">
        <v>205036.4677756615</v>
      </c>
      <c r="T131" s="308">
        <f>$T$5-$U$5</f>
        <v>365</v>
      </c>
      <c r="U131" s="308">
        <f t="shared" si="42"/>
        <v>24508.218889191216</v>
      </c>
      <c r="V131" s="308"/>
      <c r="W131" s="308">
        <f>S131+U131+V131</f>
        <v>229544.68666485272</v>
      </c>
      <c r="X131" s="308"/>
      <c r="Y131" s="308">
        <f>W131-X131</f>
        <v>229544.68666485272</v>
      </c>
      <c r="Z131" s="308">
        <f t="shared" si="43"/>
        <v>166870.31333514728</v>
      </c>
      <c r="AA131" s="308">
        <v>191378.5322243385</v>
      </c>
      <c r="AB131" s="315">
        <f t="shared" si="44"/>
        <v>147049.31333514728</v>
      </c>
    </row>
    <row r="132" spans="1:28" s="304" customFormat="1" ht="15" customHeight="1" x14ac:dyDescent="0.3">
      <c r="A132" s="311"/>
      <c r="B132" s="312"/>
      <c r="C132" s="313"/>
      <c r="D132" s="306">
        <v>0</v>
      </c>
      <c r="E132" s="314"/>
      <c r="F132" s="308"/>
      <c r="G132" s="308"/>
      <c r="H132" s="308"/>
      <c r="I132" s="358"/>
      <c r="J132" s="308">
        <v>0</v>
      </c>
      <c r="K132" s="308">
        <f t="shared" si="45"/>
        <v>0</v>
      </c>
      <c r="L132" s="308"/>
      <c r="M132" s="308"/>
      <c r="N132" s="308"/>
      <c r="O132" s="308">
        <v>0</v>
      </c>
      <c r="P132" s="308">
        <f t="shared" si="34"/>
        <v>0</v>
      </c>
      <c r="Q132" s="308"/>
      <c r="R132" s="309"/>
      <c r="S132" s="310"/>
      <c r="T132" s="308"/>
      <c r="U132" s="308">
        <f t="shared" si="42"/>
        <v>0</v>
      </c>
      <c r="V132" s="308"/>
      <c r="W132" s="308"/>
      <c r="X132" s="308"/>
      <c r="Y132" s="308"/>
      <c r="Z132" s="308">
        <f t="shared" si="43"/>
        <v>0</v>
      </c>
      <c r="AA132" s="308">
        <v>0</v>
      </c>
      <c r="AB132" s="315">
        <f t="shared" si="44"/>
        <v>0</v>
      </c>
    </row>
    <row r="133" spans="1:28" s="304" customFormat="1" ht="15" customHeight="1" x14ac:dyDescent="0.3">
      <c r="A133" s="311"/>
      <c r="B133" s="312" t="s">
        <v>315</v>
      </c>
      <c r="C133" s="317" t="s">
        <v>419</v>
      </c>
      <c r="D133" s="306">
        <v>535503</v>
      </c>
      <c r="E133" s="314">
        <v>41310</v>
      </c>
      <c r="F133" s="308">
        <v>0</v>
      </c>
      <c r="G133" s="308"/>
      <c r="H133" s="308"/>
      <c r="I133" s="358"/>
      <c r="J133" s="308">
        <v>0</v>
      </c>
      <c r="K133" s="308">
        <f t="shared" si="45"/>
        <v>535503</v>
      </c>
      <c r="L133" s="308">
        <v>15</v>
      </c>
      <c r="M133" s="308">
        <f>ROUND(($M$5-E133)/365,0)</f>
        <v>8</v>
      </c>
      <c r="N133" s="308">
        <f>L133-M133</f>
        <v>7</v>
      </c>
      <c r="O133" s="308">
        <v>260267.13876853068</v>
      </c>
      <c r="P133" s="308">
        <f t="shared" si="34"/>
        <v>26775</v>
      </c>
      <c r="Q133" s="308">
        <f>O133-P133</f>
        <v>233492.13876853068</v>
      </c>
      <c r="R133" s="309">
        <f>Q133/D133/N133*100</f>
        <v>6.2289137173976261</v>
      </c>
      <c r="S133" s="310">
        <v>275235.86123146932</v>
      </c>
      <c r="T133" s="308">
        <f>$T$5-$U$5</f>
        <v>365</v>
      </c>
      <c r="U133" s="308">
        <f t="shared" si="42"/>
        <v>33356.019824075811</v>
      </c>
      <c r="V133" s="308"/>
      <c r="W133" s="308">
        <f>S133+U133+V133</f>
        <v>308591.88105554512</v>
      </c>
      <c r="X133" s="308"/>
      <c r="Y133" s="308">
        <f>W133-X133</f>
        <v>308591.88105554512</v>
      </c>
      <c r="Z133" s="308">
        <f t="shared" si="43"/>
        <v>226911.11894445488</v>
      </c>
      <c r="AA133" s="308">
        <v>260267.13876853068</v>
      </c>
      <c r="AB133" s="315">
        <f t="shared" si="44"/>
        <v>200136.11894445488</v>
      </c>
    </row>
    <row r="134" spans="1:28" s="304" customFormat="1" ht="15" customHeight="1" x14ac:dyDescent="0.3">
      <c r="A134" s="311"/>
      <c r="B134" s="312"/>
      <c r="C134" s="313"/>
      <c r="D134" s="306">
        <v>0</v>
      </c>
      <c r="E134" s="314"/>
      <c r="F134" s="308"/>
      <c r="G134" s="308"/>
      <c r="H134" s="308"/>
      <c r="I134" s="358"/>
      <c r="J134" s="308">
        <v>0</v>
      </c>
      <c r="K134" s="308">
        <f t="shared" si="45"/>
        <v>0</v>
      </c>
      <c r="L134" s="308"/>
      <c r="M134" s="308"/>
      <c r="N134" s="308"/>
      <c r="O134" s="308">
        <v>0</v>
      </c>
      <c r="P134" s="308">
        <f t="shared" si="34"/>
        <v>0</v>
      </c>
      <c r="Q134" s="308"/>
      <c r="R134" s="309"/>
      <c r="S134" s="310"/>
      <c r="T134" s="308"/>
      <c r="U134" s="308">
        <f t="shared" si="42"/>
        <v>0</v>
      </c>
      <c r="V134" s="308"/>
      <c r="W134" s="308"/>
      <c r="X134" s="308"/>
      <c r="Y134" s="308"/>
      <c r="Z134" s="308">
        <f t="shared" si="43"/>
        <v>0</v>
      </c>
      <c r="AA134" s="308">
        <v>0</v>
      </c>
      <c r="AB134" s="315">
        <f t="shared" si="44"/>
        <v>0</v>
      </c>
    </row>
    <row r="135" spans="1:28" s="304" customFormat="1" ht="15" customHeight="1" x14ac:dyDescent="0.3">
      <c r="A135" s="311"/>
      <c r="B135" s="312" t="s">
        <v>316</v>
      </c>
      <c r="C135" s="317" t="s">
        <v>455</v>
      </c>
      <c r="D135" s="306">
        <v>318087</v>
      </c>
      <c r="E135" s="314">
        <v>41334</v>
      </c>
      <c r="F135" s="308">
        <v>0</v>
      </c>
      <c r="G135" s="308"/>
      <c r="H135" s="308"/>
      <c r="I135" s="358"/>
      <c r="J135" s="308">
        <v>0</v>
      </c>
      <c r="K135" s="308">
        <f t="shared" si="45"/>
        <v>318087</v>
      </c>
      <c r="L135" s="308">
        <v>15</v>
      </c>
      <c r="M135" s="308">
        <f>ROUND(($M$5-E135)/365,0)</f>
        <v>8</v>
      </c>
      <c r="N135" s="308">
        <f>L135-M135</f>
        <v>7</v>
      </c>
      <c r="O135" s="308">
        <v>155341.87064089574</v>
      </c>
      <c r="P135" s="308">
        <f t="shared" si="34"/>
        <v>15904</v>
      </c>
      <c r="Q135" s="308">
        <f>O135-P135</f>
        <v>139437.87064089574</v>
      </c>
      <c r="R135" s="309">
        <f>Q135/D135/N135*100</f>
        <v>6.2623420026100565</v>
      </c>
      <c r="S135" s="310">
        <v>162745.12935910426</v>
      </c>
      <c r="T135" s="308">
        <f>$T$5-$U$5</f>
        <v>365</v>
      </c>
      <c r="U135" s="308">
        <f t="shared" si="42"/>
        <v>19919.69580584225</v>
      </c>
      <c r="V135" s="308"/>
      <c r="W135" s="308">
        <f>S135+U135+V135</f>
        <v>182664.82516494652</v>
      </c>
      <c r="X135" s="308"/>
      <c r="Y135" s="308">
        <f>W135-X135</f>
        <v>182664.82516494652</v>
      </c>
      <c r="Z135" s="308">
        <f t="shared" si="43"/>
        <v>135422.17483505348</v>
      </c>
      <c r="AA135" s="308">
        <v>155341.87064089574</v>
      </c>
      <c r="AB135" s="315">
        <f t="shared" si="44"/>
        <v>119518.17483505348</v>
      </c>
    </row>
    <row r="136" spans="1:28" s="304" customFormat="1" ht="15" customHeight="1" x14ac:dyDescent="0.3">
      <c r="A136" s="311"/>
      <c r="B136" s="312"/>
      <c r="C136" s="313"/>
      <c r="D136" s="306">
        <v>0</v>
      </c>
      <c r="E136" s="314"/>
      <c r="F136" s="308"/>
      <c r="G136" s="308"/>
      <c r="H136" s="308"/>
      <c r="I136" s="358"/>
      <c r="J136" s="308">
        <v>0</v>
      </c>
      <c r="K136" s="308">
        <f t="shared" si="45"/>
        <v>0</v>
      </c>
      <c r="L136" s="308"/>
      <c r="M136" s="308"/>
      <c r="N136" s="308"/>
      <c r="O136" s="308">
        <v>0</v>
      </c>
      <c r="P136" s="308">
        <f t="shared" si="34"/>
        <v>0</v>
      </c>
      <c r="Q136" s="308"/>
      <c r="R136" s="309"/>
      <c r="S136" s="310"/>
      <c r="T136" s="308"/>
      <c r="U136" s="308">
        <f t="shared" si="42"/>
        <v>0</v>
      </c>
      <c r="V136" s="308"/>
      <c r="W136" s="308"/>
      <c r="X136" s="308"/>
      <c r="Y136" s="308"/>
      <c r="Z136" s="308">
        <f t="shared" si="43"/>
        <v>0</v>
      </c>
      <c r="AA136" s="308">
        <v>0</v>
      </c>
      <c r="AB136" s="315">
        <f t="shared" si="44"/>
        <v>0</v>
      </c>
    </row>
    <row r="137" spans="1:28" s="304" customFormat="1" ht="15" customHeight="1" x14ac:dyDescent="0.3">
      <c r="A137" s="311"/>
      <c r="B137" s="312" t="s">
        <v>316</v>
      </c>
      <c r="C137" s="317" t="s">
        <v>455</v>
      </c>
      <c r="D137" s="306">
        <v>318087</v>
      </c>
      <c r="E137" s="314">
        <v>41334</v>
      </c>
      <c r="F137" s="308">
        <v>0</v>
      </c>
      <c r="G137" s="308"/>
      <c r="H137" s="308"/>
      <c r="I137" s="358"/>
      <c r="J137" s="308">
        <v>0</v>
      </c>
      <c r="K137" s="308">
        <f t="shared" si="45"/>
        <v>318087</v>
      </c>
      <c r="L137" s="308">
        <v>15</v>
      </c>
      <c r="M137" s="308">
        <f>ROUND(($M$5-E137)/365,0)</f>
        <v>8</v>
      </c>
      <c r="N137" s="308">
        <f>L137-M137</f>
        <v>7</v>
      </c>
      <c r="O137" s="308">
        <v>155341.87064089574</v>
      </c>
      <c r="P137" s="308">
        <f t="shared" si="34"/>
        <v>15904</v>
      </c>
      <c r="Q137" s="308">
        <f>O137-P137</f>
        <v>139437.87064089574</v>
      </c>
      <c r="R137" s="309">
        <f>Q137/D137/N137*100</f>
        <v>6.2623420026100565</v>
      </c>
      <c r="S137" s="310">
        <v>162745.12935910426</v>
      </c>
      <c r="T137" s="308">
        <f>$T$5-$U$5</f>
        <v>365</v>
      </c>
      <c r="U137" s="308">
        <f t="shared" si="42"/>
        <v>19919.69580584225</v>
      </c>
      <c r="V137" s="308"/>
      <c r="W137" s="308">
        <f>S137+U137+V137</f>
        <v>182664.82516494652</v>
      </c>
      <c r="X137" s="308"/>
      <c r="Y137" s="308">
        <f>W137-X137</f>
        <v>182664.82516494652</v>
      </c>
      <c r="Z137" s="308">
        <f t="shared" si="43"/>
        <v>135422.17483505348</v>
      </c>
      <c r="AA137" s="308">
        <v>155341.87064089574</v>
      </c>
      <c r="AB137" s="315">
        <f t="shared" si="44"/>
        <v>119518.17483505348</v>
      </c>
    </row>
    <row r="138" spans="1:28" s="304" customFormat="1" ht="15" customHeight="1" x14ac:dyDescent="0.3">
      <c r="A138" s="311"/>
      <c r="B138" s="312"/>
      <c r="C138" s="313"/>
      <c r="D138" s="306">
        <v>0</v>
      </c>
      <c r="E138" s="314"/>
      <c r="F138" s="308"/>
      <c r="G138" s="308"/>
      <c r="H138" s="308"/>
      <c r="I138" s="358"/>
      <c r="J138" s="308">
        <v>0</v>
      </c>
      <c r="K138" s="308">
        <f t="shared" si="45"/>
        <v>0</v>
      </c>
      <c r="L138" s="308"/>
      <c r="M138" s="308"/>
      <c r="N138" s="308"/>
      <c r="O138" s="308">
        <v>0</v>
      </c>
      <c r="P138" s="308">
        <f t="shared" si="34"/>
        <v>0</v>
      </c>
      <c r="Q138" s="308"/>
      <c r="R138" s="309"/>
      <c r="S138" s="310"/>
      <c r="T138" s="308"/>
      <c r="U138" s="308">
        <f t="shared" si="42"/>
        <v>0</v>
      </c>
      <c r="V138" s="308"/>
      <c r="W138" s="308"/>
      <c r="X138" s="308"/>
      <c r="Y138" s="308"/>
      <c r="Z138" s="308">
        <f t="shared" si="43"/>
        <v>0</v>
      </c>
      <c r="AA138" s="308">
        <v>0</v>
      </c>
      <c r="AB138" s="315">
        <f t="shared" si="44"/>
        <v>0</v>
      </c>
    </row>
    <row r="139" spans="1:28" s="304" customFormat="1" ht="15" customHeight="1" x14ac:dyDescent="0.3">
      <c r="A139" s="311"/>
      <c r="B139" s="312" t="s">
        <v>457</v>
      </c>
      <c r="C139" s="317" t="s">
        <v>456</v>
      </c>
      <c r="D139" s="306">
        <v>166508</v>
      </c>
      <c r="E139" s="314">
        <v>41334</v>
      </c>
      <c r="F139" s="308">
        <v>0</v>
      </c>
      <c r="G139" s="308"/>
      <c r="H139" s="308"/>
      <c r="I139" s="358"/>
      <c r="J139" s="308">
        <v>0</v>
      </c>
      <c r="K139" s="308">
        <f t="shared" si="45"/>
        <v>166508</v>
      </c>
      <c r="L139" s="308">
        <v>15</v>
      </c>
      <c r="M139" s="308">
        <f>ROUND(($M$5-E139)/365,0)</f>
        <v>8</v>
      </c>
      <c r="N139" s="308">
        <f>L139-M139</f>
        <v>7</v>
      </c>
      <c r="O139" s="308">
        <v>81316.411607493588</v>
      </c>
      <c r="P139" s="308">
        <f t="shared" ref="P139:P186" si="46">ROUND(K139*5%,0)</f>
        <v>8325</v>
      </c>
      <c r="Q139" s="308">
        <f>O139-P139</f>
        <v>72991.411607493588</v>
      </c>
      <c r="R139" s="309">
        <f>Q139/D139/N139*100</f>
        <v>6.2623684840105138</v>
      </c>
      <c r="S139" s="310">
        <v>85191.588392506412</v>
      </c>
      <c r="T139" s="308">
        <f>$T$5-$U$5</f>
        <v>365</v>
      </c>
      <c r="U139" s="308">
        <f t="shared" si="42"/>
        <v>10427.344515356228</v>
      </c>
      <c r="V139" s="308"/>
      <c r="W139" s="308">
        <f>S139+U139+V139</f>
        <v>95618.932907862647</v>
      </c>
      <c r="X139" s="308"/>
      <c r="Y139" s="308">
        <f>W139-X139</f>
        <v>95618.932907862647</v>
      </c>
      <c r="Z139" s="308">
        <f t="shared" si="43"/>
        <v>70889.067092137353</v>
      </c>
      <c r="AA139" s="308">
        <v>81316.411607493588</v>
      </c>
      <c r="AB139" s="315">
        <f t="shared" si="44"/>
        <v>62564.067092137353</v>
      </c>
    </row>
    <row r="140" spans="1:28" s="304" customFormat="1" ht="15" customHeight="1" x14ac:dyDescent="0.3">
      <c r="A140" s="311"/>
      <c r="B140" s="312"/>
      <c r="C140" s="313"/>
      <c r="D140" s="306">
        <v>0</v>
      </c>
      <c r="E140" s="314"/>
      <c r="F140" s="308"/>
      <c r="G140" s="308"/>
      <c r="H140" s="308"/>
      <c r="I140" s="358"/>
      <c r="J140" s="308">
        <v>0</v>
      </c>
      <c r="K140" s="308">
        <f t="shared" si="45"/>
        <v>0</v>
      </c>
      <c r="L140" s="308"/>
      <c r="M140" s="308"/>
      <c r="N140" s="308"/>
      <c r="O140" s="308">
        <v>0</v>
      </c>
      <c r="P140" s="308">
        <f t="shared" si="46"/>
        <v>0</v>
      </c>
      <c r="Q140" s="308"/>
      <c r="R140" s="309"/>
      <c r="S140" s="310"/>
      <c r="T140" s="308"/>
      <c r="U140" s="308"/>
      <c r="V140" s="308"/>
      <c r="W140" s="308"/>
      <c r="X140" s="308"/>
      <c r="Y140" s="308"/>
      <c r="Z140" s="308">
        <f t="shared" si="43"/>
        <v>0</v>
      </c>
      <c r="AA140" s="308">
        <v>0</v>
      </c>
      <c r="AB140" s="315">
        <f t="shared" si="44"/>
        <v>0</v>
      </c>
    </row>
    <row r="141" spans="1:28" s="304" customFormat="1" ht="15" customHeight="1" x14ac:dyDescent="0.3">
      <c r="A141" s="311"/>
      <c r="B141" s="312" t="s">
        <v>317</v>
      </c>
      <c r="C141" s="317" t="s">
        <v>458</v>
      </c>
      <c r="D141" s="306">
        <v>118239</v>
      </c>
      <c r="E141" s="323">
        <v>40383</v>
      </c>
      <c r="F141" s="308">
        <v>0</v>
      </c>
      <c r="G141" s="308"/>
      <c r="H141" s="308"/>
      <c r="I141" s="358"/>
      <c r="J141" s="308">
        <v>0</v>
      </c>
      <c r="K141" s="308">
        <f t="shared" si="45"/>
        <v>118239</v>
      </c>
      <c r="L141" s="308">
        <v>15</v>
      </c>
      <c r="M141" s="308">
        <f>ROUND(($M$5-E141)/365,0)</f>
        <v>11</v>
      </c>
      <c r="N141" s="308">
        <f>L141-M141</f>
        <v>4</v>
      </c>
      <c r="O141" s="308">
        <v>34168.426133038287</v>
      </c>
      <c r="P141" s="308">
        <f t="shared" si="46"/>
        <v>5912</v>
      </c>
      <c r="Q141" s="308">
        <f>O141-P141</f>
        <v>28256.426133038287</v>
      </c>
      <c r="R141" s="309">
        <f t="shared" ref="R141" si="47">Q141/D141/N141*100</f>
        <v>5.9744302076806903</v>
      </c>
      <c r="S141" s="310">
        <v>84070.573866961713</v>
      </c>
      <c r="T141" s="308">
        <f>$T$5-$U$5</f>
        <v>365</v>
      </c>
      <c r="U141" s="308">
        <f t="shared" si="42"/>
        <v>7064.1065332595717</v>
      </c>
      <c r="V141" s="308"/>
      <c r="W141" s="308">
        <f>S141+U141+V141</f>
        <v>91134.680400221288</v>
      </c>
      <c r="X141" s="308"/>
      <c r="Y141" s="308">
        <f>W141-X141</f>
        <v>91134.680400221288</v>
      </c>
      <c r="Z141" s="308">
        <f t="shared" si="43"/>
        <v>27104.319599778712</v>
      </c>
      <c r="AA141" s="308">
        <v>34168.426133038287</v>
      </c>
      <c r="AB141" s="315">
        <f t="shared" si="44"/>
        <v>21192.319599778712</v>
      </c>
    </row>
    <row r="142" spans="1:28" s="304" customFormat="1" ht="15" customHeight="1" x14ac:dyDescent="0.3">
      <c r="A142" s="311"/>
      <c r="B142" s="312" t="s">
        <v>318</v>
      </c>
      <c r="C142" s="317" t="s">
        <v>458</v>
      </c>
      <c r="D142" s="306">
        <v>27510</v>
      </c>
      <c r="E142" s="323">
        <v>37023</v>
      </c>
      <c r="F142" s="308">
        <v>0</v>
      </c>
      <c r="G142" s="308"/>
      <c r="H142" s="308"/>
      <c r="I142" s="358"/>
      <c r="J142" s="308">
        <v>0</v>
      </c>
      <c r="K142" s="308">
        <f t="shared" si="45"/>
        <v>27510</v>
      </c>
      <c r="L142" s="308">
        <v>15</v>
      </c>
      <c r="M142" s="308">
        <f>ROUND(($M$5-E142)/365,0)</f>
        <v>20</v>
      </c>
      <c r="N142" s="308">
        <f>L142-M142</f>
        <v>-5</v>
      </c>
      <c r="O142" s="308">
        <v>1375</v>
      </c>
      <c r="P142" s="308">
        <f t="shared" si="46"/>
        <v>1376</v>
      </c>
      <c r="Q142" s="308">
        <v>0</v>
      </c>
      <c r="R142" s="309">
        <v>0</v>
      </c>
      <c r="S142" s="310">
        <v>26135</v>
      </c>
      <c r="T142" s="308">
        <f>$T$5-$U$5</f>
        <v>365</v>
      </c>
      <c r="U142" s="308">
        <f t="shared" si="42"/>
        <v>0</v>
      </c>
      <c r="V142" s="308"/>
      <c r="W142" s="308">
        <f>S142+U142+V142</f>
        <v>26135</v>
      </c>
      <c r="X142" s="308"/>
      <c r="Y142" s="308">
        <f>W142-X142</f>
        <v>26135</v>
      </c>
      <c r="Z142" s="308">
        <f t="shared" si="43"/>
        <v>1375</v>
      </c>
      <c r="AA142" s="308">
        <v>1375</v>
      </c>
      <c r="AB142" s="315">
        <f t="shared" si="44"/>
        <v>-1</v>
      </c>
    </row>
    <row r="143" spans="1:28" s="304" customFormat="1" ht="15" customHeight="1" x14ac:dyDescent="0.3">
      <c r="A143" s="311"/>
      <c r="B143" s="312" t="s">
        <v>459</v>
      </c>
      <c r="C143" s="317" t="s">
        <v>460</v>
      </c>
      <c r="D143" s="306">
        <v>268619</v>
      </c>
      <c r="E143" s="323">
        <v>37500</v>
      </c>
      <c r="F143" s="308">
        <v>0</v>
      </c>
      <c r="G143" s="308"/>
      <c r="H143" s="308"/>
      <c r="I143" s="358"/>
      <c r="J143" s="308">
        <v>0</v>
      </c>
      <c r="K143" s="308">
        <f t="shared" si="45"/>
        <v>268619</v>
      </c>
      <c r="L143" s="308">
        <v>15</v>
      </c>
      <c r="M143" s="308">
        <f>ROUND(($M$5-E143)/365,0)</f>
        <v>19</v>
      </c>
      <c r="N143" s="308">
        <f>L143-M143</f>
        <v>-4</v>
      </c>
      <c r="O143" s="308">
        <v>13431</v>
      </c>
      <c r="P143" s="308">
        <f t="shared" si="46"/>
        <v>13431</v>
      </c>
      <c r="Q143" s="308">
        <f>O143-P143</f>
        <v>0</v>
      </c>
      <c r="R143" s="309">
        <v>0</v>
      </c>
      <c r="S143" s="310">
        <v>255188</v>
      </c>
      <c r="T143" s="308">
        <f>$T$5-$U$5</f>
        <v>365</v>
      </c>
      <c r="U143" s="308">
        <f t="shared" si="42"/>
        <v>0</v>
      </c>
      <c r="V143" s="308"/>
      <c r="W143" s="308">
        <f>S143+U143+V143</f>
        <v>255188</v>
      </c>
      <c r="X143" s="308"/>
      <c r="Y143" s="308">
        <f>W143-X143</f>
        <v>255188</v>
      </c>
      <c r="Z143" s="308">
        <f t="shared" si="43"/>
        <v>13431</v>
      </c>
      <c r="AA143" s="308">
        <v>13431</v>
      </c>
      <c r="AB143" s="315">
        <f t="shared" si="44"/>
        <v>0</v>
      </c>
    </row>
    <row r="144" spans="1:28" s="304" customFormat="1" ht="15" customHeight="1" x14ac:dyDescent="0.3">
      <c r="A144" s="311"/>
      <c r="B144" s="312"/>
      <c r="C144" s="313"/>
      <c r="D144" s="306">
        <v>0</v>
      </c>
      <c r="E144" s="324"/>
      <c r="F144" s="308"/>
      <c r="G144" s="308"/>
      <c r="H144" s="308"/>
      <c r="I144" s="358"/>
      <c r="J144" s="308">
        <v>0</v>
      </c>
      <c r="K144" s="308">
        <f t="shared" si="45"/>
        <v>0</v>
      </c>
      <c r="L144" s="308"/>
      <c r="M144" s="308"/>
      <c r="N144" s="308"/>
      <c r="O144" s="308">
        <v>0</v>
      </c>
      <c r="P144" s="308">
        <f t="shared" si="46"/>
        <v>0</v>
      </c>
      <c r="Q144" s="308"/>
      <c r="R144" s="309"/>
      <c r="S144" s="310"/>
      <c r="T144" s="308"/>
      <c r="U144" s="308"/>
      <c r="V144" s="308"/>
      <c r="W144" s="308"/>
      <c r="X144" s="308"/>
      <c r="Y144" s="308"/>
      <c r="Z144" s="308">
        <f t="shared" si="43"/>
        <v>0</v>
      </c>
      <c r="AA144" s="308">
        <v>0</v>
      </c>
      <c r="AB144" s="315">
        <f t="shared" si="44"/>
        <v>0</v>
      </c>
    </row>
    <row r="145" spans="1:28" s="304" customFormat="1" ht="15" customHeight="1" x14ac:dyDescent="0.3">
      <c r="A145" s="311"/>
      <c r="B145" s="419" t="s">
        <v>82</v>
      </c>
      <c r="C145" s="317"/>
      <c r="D145" s="306">
        <v>0</v>
      </c>
      <c r="E145" s="324"/>
      <c r="F145" s="308"/>
      <c r="G145" s="308"/>
      <c r="H145" s="308"/>
      <c r="I145" s="358"/>
      <c r="J145" s="308">
        <v>0</v>
      </c>
      <c r="K145" s="308">
        <f t="shared" si="45"/>
        <v>0</v>
      </c>
      <c r="L145" s="308"/>
      <c r="M145" s="308"/>
      <c r="N145" s="308"/>
      <c r="O145" s="308">
        <v>0</v>
      </c>
      <c r="P145" s="308">
        <f t="shared" si="46"/>
        <v>0</v>
      </c>
      <c r="Q145" s="308"/>
      <c r="R145" s="309"/>
      <c r="S145" s="310"/>
      <c r="T145" s="308"/>
      <c r="U145" s="308"/>
      <c r="V145" s="308"/>
      <c r="W145" s="308"/>
      <c r="X145" s="308"/>
      <c r="Y145" s="308"/>
      <c r="Z145" s="308">
        <f t="shared" si="43"/>
        <v>0</v>
      </c>
      <c r="AA145" s="308">
        <v>0</v>
      </c>
      <c r="AB145" s="315">
        <f t="shared" si="44"/>
        <v>0</v>
      </c>
    </row>
    <row r="146" spans="1:28" s="304" customFormat="1" ht="15" customHeight="1" x14ac:dyDescent="0.3">
      <c r="A146" s="311"/>
      <c r="B146" s="312" t="s">
        <v>461</v>
      </c>
      <c r="C146" s="317" t="s">
        <v>406</v>
      </c>
      <c r="D146" s="306">
        <v>84630</v>
      </c>
      <c r="E146" s="314">
        <v>38487</v>
      </c>
      <c r="F146" s="308">
        <v>0</v>
      </c>
      <c r="G146" s="308"/>
      <c r="H146" s="308"/>
      <c r="I146" s="358"/>
      <c r="J146" s="308">
        <v>0</v>
      </c>
      <c r="K146" s="308">
        <f t="shared" si="45"/>
        <v>84630</v>
      </c>
      <c r="L146" s="308">
        <v>15</v>
      </c>
      <c r="M146" s="308">
        <f>ROUND(($M$5-E146)/365,0)</f>
        <v>16</v>
      </c>
      <c r="N146" s="308">
        <f>L146-M146</f>
        <v>-1</v>
      </c>
      <c r="O146" s="308">
        <v>4223.0799937449192</v>
      </c>
      <c r="P146" s="308">
        <f t="shared" si="46"/>
        <v>4232</v>
      </c>
      <c r="Q146" s="308">
        <f>O146-P146</f>
        <v>-8.920006255080807</v>
      </c>
      <c r="R146" s="309"/>
      <c r="S146" s="310">
        <v>80406.920006255081</v>
      </c>
      <c r="T146" s="308"/>
      <c r="U146" s="308">
        <f t="shared" ref="U146" si="48">T146*D146*R146/(365*100)</f>
        <v>0</v>
      </c>
      <c r="V146" s="308"/>
      <c r="W146" s="308">
        <f>S146+U146+V146</f>
        <v>80406.920006255081</v>
      </c>
      <c r="X146" s="308"/>
      <c r="Y146" s="308">
        <f>W146-X146</f>
        <v>80406.920006255081</v>
      </c>
      <c r="Z146" s="308">
        <f t="shared" si="43"/>
        <v>4223.0799937449192</v>
      </c>
      <c r="AA146" s="308">
        <v>4223.0799937449192</v>
      </c>
      <c r="AB146" s="315">
        <f t="shared" si="44"/>
        <v>-8.920006255080807</v>
      </c>
    </row>
    <row r="147" spans="1:28" s="304" customFormat="1" ht="15" customHeight="1" x14ac:dyDescent="0.3">
      <c r="A147" s="311"/>
      <c r="B147" s="127" t="s">
        <v>319</v>
      </c>
      <c r="C147" s="317" t="s">
        <v>399</v>
      </c>
      <c r="D147" s="306">
        <v>309742</v>
      </c>
      <c r="E147" s="324">
        <v>41370</v>
      </c>
      <c r="F147" s="308">
        <v>0</v>
      </c>
      <c r="G147" s="308"/>
      <c r="H147" s="308"/>
      <c r="I147" s="358"/>
      <c r="J147" s="308">
        <v>0</v>
      </c>
      <c r="K147" s="308">
        <f t="shared" si="45"/>
        <v>309742</v>
      </c>
      <c r="L147" s="308">
        <v>15</v>
      </c>
      <c r="M147" s="308">
        <f>ROUND(($M$5-E147)/365,0)</f>
        <v>8</v>
      </c>
      <c r="N147" s="308">
        <f>L147-M147</f>
        <v>7</v>
      </c>
      <c r="O147" s="308">
        <v>152426.50148661408</v>
      </c>
      <c r="P147" s="308">
        <f t="shared" si="46"/>
        <v>15487</v>
      </c>
      <c r="Q147" s="308">
        <f>O147-P147</f>
        <v>136939.50148661408</v>
      </c>
      <c r="R147" s="309">
        <f t="shared" ref="R147" si="49">Q147/D147/N147*100</f>
        <v>6.3158325079127646</v>
      </c>
      <c r="S147" s="310">
        <v>157315.49851338592</v>
      </c>
      <c r="T147" s="308">
        <f t="shared" ref="T147" si="50">$T$5-$U$5</f>
        <v>365</v>
      </c>
      <c r="U147" s="308">
        <f t="shared" ref="U147" si="51">T147*D147*R147/(365*100)</f>
        <v>19562.785926659155</v>
      </c>
      <c r="V147" s="308"/>
      <c r="W147" s="308">
        <f>S147+U147+V147</f>
        <v>176878.28444004507</v>
      </c>
      <c r="X147" s="308"/>
      <c r="Y147" s="308">
        <f>W147-X147</f>
        <v>176878.28444004507</v>
      </c>
      <c r="Z147" s="308">
        <f t="shared" si="43"/>
        <v>132863.71555995493</v>
      </c>
      <c r="AA147" s="308">
        <v>152426.50148661408</v>
      </c>
      <c r="AB147" s="315">
        <f t="shared" si="44"/>
        <v>117376.71555995493</v>
      </c>
    </row>
    <row r="148" spans="1:28" s="304" customFormat="1" ht="15" customHeight="1" x14ac:dyDescent="0.3">
      <c r="A148" s="311"/>
      <c r="B148" s="127"/>
      <c r="C148" s="317"/>
      <c r="D148" s="306"/>
      <c r="E148" s="324"/>
      <c r="F148" s="308"/>
      <c r="G148" s="308"/>
      <c r="H148" s="308"/>
      <c r="I148" s="358"/>
      <c r="J148" s="308"/>
      <c r="K148" s="308"/>
      <c r="L148" s="308"/>
      <c r="M148" s="308"/>
      <c r="N148" s="308"/>
      <c r="O148" s="308"/>
      <c r="P148" s="308">
        <f t="shared" si="46"/>
        <v>0</v>
      </c>
      <c r="Q148" s="308"/>
      <c r="R148" s="309"/>
      <c r="S148" s="310"/>
      <c r="T148" s="308"/>
      <c r="U148" s="308"/>
      <c r="V148" s="308"/>
      <c r="W148" s="308"/>
      <c r="X148" s="308"/>
      <c r="Y148" s="308"/>
      <c r="Z148" s="308"/>
      <c r="AA148" s="308"/>
      <c r="AB148" s="315"/>
    </row>
    <row r="149" spans="1:28" s="304" customFormat="1" ht="15" customHeight="1" x14ac:dyDescent="0.3">
      <c r="A149" s="311"/>
      <c r="B149" s="419" t="s">
        <v>134</v>
      </c>
      <c r="C149" s="316"/>
      <c r="D149" s="306"/>
      <c r="E149" s="324"/>
      <c r="F149" s="308"/>
      <c r="G149" s="308"/>
      <c r="H149" s="308"/>
      <c r="I149" s="358"/>
      <c r="J149" s="308"/>
      <c r="K149" s="308"/>
      <c r="L149" s="308"/>
      <c r="M149" s="308"/>
      <c r="N149" s="308"/>
      <c r="O149" s="308"/>
      <c r="P149" s="308">
        <f t="shared" si="46"/>
        <v>0</v>
      </c>
      <c r="Q149" s="308"/>
      <c r="R149" s="309"/>
      <c r="S149" s="310"/>
      <c r="T149" s="308"/>
      <c r="U149" s="308"/>
      <c r="V149" s="308"/>
      <c r="W149" s="308"/>
      <c r="X149" s="308"/>
      <c r="Y149" s="308"/>
      <c r="Z149" s="308"/>
      <c r="AA149" s="308"/>
      <c r="AB149" s="315">
        <f t="shared" ref="AB149:AB160" si="52">+Z149-P149</f>
        <v>0</v>
      </c>
    </row>
    <row r="150" spans="1:28" s="304" customFormat="1" ht="15" customHeight="1" x14ac:dyDescent="0.3">
      <c r="A150" s="311"/>
      <c r="B150" s="312" t="s">
        <v>320</v>
      </c>
      <c r="C150" s="313" t="s">
        <v>462</v>
      </c>
      <c r="D150" s="306">
        <v>265140</v>
      </c>
      <c r="E150" s="324">
        <v>42004</v>
      </c>
      <c r="F150" s="306"/>
      <c r="G150" s="306"/>
      <c r="H150" s="306"/>
      <c r="I150" s="358"/>
      <c r="J150" s="308"/>
      <c r="K150" s="308">
        <f>D150+F150-J150</f>
        <v>265140</v>
      </c>
      <c r="L150" s="308">
        <v>15</v>
      </c>
      <c r="M150" s="310">
        <f>($M$5-E150)/365</f>
        <v>6.2520547945205482</v>
      </c>
      <c r="N150" s="308">
        <f t="shared" ref="N150:N156" si="53">L150-M150</f>
        <v>8.7479452054794518</v>
      </c>
      <c r="O150" s="308">
        <v>160183.51370927464</v>
      </c>
      <c r="P150" s="308">
        <f t="shared" si="46"/>
        <v>13257</v>
      </c>
      <c r="Q150" s="308">
        <f>O150-P150</f>
        <v>146926.51370927464</v>
      </c>
      <c r="R150" s="309">
        <f>Q150/N150/D150*100</f>
        <v>6.3345952048880925</v>
      </c>
      <c r="S150" s="310">
        <v>104956.48629072537</v>
      </c>
      <c r="T150" s="308">
        <f t="shared" ref="T150:T153" si="54">$T$5-$U$5</f>
        <v>365</v>
      </c>
      <c r="U150" s="308">
        <f t="shared" ref="U150:U156" si="55">T150*D150*R150/(365*100)</f>
        <v>16795.545726240289</v>
      </c>
      <c r="V150" s="308">
        <v>0</v>
      </c>
      <c r="W150" s="308">
        <f t="shared" ref="W150:W156" si="56">S150+U150+V150</f>
        <v>121752.03201696566</v>
      </c>
      <c r="X150" s="308">
        <v>0</v>
      </c>
      <c r="Y150" s="308">
        <f t="shared" ref="Y150:Y156" si="57">W150-X150</f>
        <v>121752.03201696566</v>
      </c>
      <c r="Z150" s="308">
        <f t="shared" ref="Z150:Z156" si="58">K150-Y150</f>
        <v>143387.96798303432</v>
      </c>
      <c r="AA150" s="308">
        <v>160183.51370927464</v>
      </c>
      <c r="AB150" s="315">
        <f t="shared" si="52"/>
        <v>130130.96798303432</v>
      </c>
    </row>
    <row r="151" spans="1:28" s="304" customFormat="1" ht="15" customHeight="1" x14ac:dyDescent="0.3">
      <c r="A151" s="311"/>
      <c r="B151" s="312" t="s">
        <v>321</v>
      </c>
      <c r="C151" s="313" t="s">
        <v>463</v>
      </c>
      <c r="D151" s="306">
        <v>825000</v>
      </c>
      <c r="E151" s="324">
        <v>42004</v>
      </c>
      <c r="F151" s="306"/>
      <c r="G151" s="306"/>
      <c r="H151" s="306"/>
      <c r="I151" s="358"/>
      <c r="J151" s="308"/>
      <c r="K151" s="308">
        <f t="shared" ref="K151:K156" si="59">D151+F151-J151</f>
        <v>825000</v>
      </c>
      <c r="L151" s="308">
        <v>15</v>
      </c>
      <c r="M151" s="310">
        <f t="shared" ref="M151:M156" si="60">($M$5-E151)/365</f>
        <v>6.2520547945205482</v>
      </c>
      <c r="N151" s="308">
        <f t="shared" si="53"/>
        <v>8.7479452054794518</v>
      </c>
      <c r="O151" s="308">
        <v>500483.49831973971</v>
      </c>
      <c r="P151" s="308">
        <f t="shared" si="46"/>
        <v>41250</v>
      </c>
      <c r="Q151" s="308">
        <f t="shared" ref="Q151:Q156" si="61">O151-P151</f>
        <v>459233.49831973971</v>
      </c>
      <c r="R151" s="309">
        <f t="shared" ref="R151:R156" si="62">Q151/N151/D151*100</f>
        <v>6.363170453803491</v>
      </c>
      <c r="S151" s="310">
        <v>324516.50168026029</v>
      </c>
      <c r="T151" s="308">
        <f t="shared" si="54"/>
        <v>365</v>
      </c>
      <c r="U151" s="308">
        <f t="shared" si="55"/>
        <v>52496.156243878802</v>
      </c>
      <c r="V151" s="308">
        <v>0</v>
      </c>
      <c r="W151" s="308">
        <f t="shared" si="56"/>
        <v>377012.65792413912</v>
      </c>
      <c r="X151" s="308">
        <v>0</v>
      </c>
      <c r="Y151" s="308">
        <f t="shared" si="57"/>
        <v>377012.65792413912</v>
      </c>
      <c r="Z151" s="308">
        <f t="shared" si="58"/>
        <v>447987.34207586088</v>
      </c>
      <c r="AA151" s="308">
        <v>500483.49831973971</v>
      </c>
      <c r="AB151" s="315">
        <f t="shared" si="52"/>
        <v>406737.34207586088</v>
      </c>
    </row>
    <row r="152" spans="1:28" s="304" customFormat="1" ht="15" customHeight="1" x14ac:dyDescent="0.3">
      <c r="A152" s="311"/>
      <c r="B152" s="312" t="s">
        <v>322</v>
      </c>
      <c r="C152" s="313" t="s">
        <v>404</v>
      </c>
      <c r="D152" s="326">
        <v>127600</v>
      </c>
      <c r="E152" s="324">
        <v>41973</v>
      </c>
      <c r="F152" s="326"/>
      <c r="G152" s="326"/>
      <c r="H152" s="326"/>
      <c r="I152" s="358"/>
      <c r="J152" s="308"/>
      <c r="K152" s="308">
        <f t="shared" si="59"/>
        <v>127600</v>
      </c>
      <c r="L152" s="308">
        <v>15</v>
      </c>
      <c r="M152" s="310">
        <f t="shared" si="60"/>
        <v>6.3369863013698629</v>
      </c>
      <c r="N152" s="308">
        <f t="shared" si="53"/>
        <v>8.663013698630138</v>
      </c>
      <c r="O152" s="308">
        <v>76723.441417495254</v>
      </c>
      <c r="P152" s="308">
        <f t="shared" si="46"/>
        <v>6380</v>
      </c>
      <c r="Q152" s="308">
        <f t="shared" si="61"/>
        <v>70343.441417495254</v>
      </c>
      <c r="R152" s="309">
        <f t="shared" si="62"/>
        <v>6.3636155734004713</v>
      </c>
      <c r="S152" s="310">
        <v>50876.558582504753</v>
      </c>
      <c r="T152" s="308">
        <f t="shared" si="54"/>
        <v>365</v>
      </c>
      <c r="U152" s="308">
        <f t="shared" si="55"/>
        <v>8119.9734716590019</v>
      </c>
      <c r="V152" s="308">
        <v>0</v>
      </c>
      <c r="W152" s="308">
        <f t="shared" si="56"/>
        <v>58996.532054163756</v>
      </c>
      <c r="X152" s="308">
        <v>0</v>
      </c>
      <c r="Y152" s="308">
        <f t="shared" si="57"/>
        <v>58996.532054163756</v>
      </c>
      <c r="Z152" s="308">
        <f t="shared" si="58"/>
        <v>68603.467945836252</v>
      </c>
      <c r="AA152" s="308">
        <v>76723.441417495254</v>
      </c>
      <c r="AB152" s="315">
        <f t="shared" si="52"/>
        <v>62223.467945836252</v>
      </c>
    </row>
    <row r="153" spans="1:28" s="304" customFormat="1" ht="15" customHeight="1" x14ac:dyDescent="0.3">
      <c r="A153" s="311"/>
      <c r="B153" s="312" t="s">
        <v>476</v>
      </c>
      <c r="C153" s="313" t="s">
        <v>477</v>
      </c>
      <c r="D153" s="306">
        <v>853427</v>
      </c>
      <c r="E153" s="324">
        <v>41730</v>
      </c>
      <c r="F153" s="306"/>
      <c r="G153" s="306"/>
      <c r="H153" s="306"/>
      <c r="I153" s="358"/>
      <c r="J153" s="308"/>
      <c r="K153" s="308">
        <f t="shared" si="59"/>
        <v>853427</v>
      </c>
      <c r="L153" s="308">
        <v>15</v>
      </c>
      <c r="M153" s="310">
        <f t="shared" si="60"/>
        <v>7.0027397260273974</v>
      </c>
      <c r="N153" s="308">
        <f t="shared" si="53"/>
        <v>7.9972602739726026</v>
      </c>
      <c r="O153" s="308">
        <v>477257.02912714391</v>
      </c>
      <c r="P153" s="308">
        <f t="shared" si="46"/>
        <v>42671</v>
      </c>
      <c r="Q153" s="308">
        <f t="shared" si="61"/>
        <v>434586.02912714391</v>
      </c>
      <c r="R153" s="309">
        <f>Q153/N153/D153*100</f>
        <v>6.3674882407335511</v>
      </c>
      <c r="S153" s="310">
        <v>376169.97087285609</v>
      </c>
      <c r="T153" s="308">
        <f t="shared" si="54"/>
        <v>365</v>
      </c>
      <c r="U153" s="308">
        <f t="shared" si="55"/>
        <v>54341.863868245127</v>
      </c>
      <c r="V153" s="308">
        <v>0</v>
      </c>
      <c r="W153" s="308">
        <f t="shared" si="56"/>
        <v>430511.83474110125</v>
      </c>
      <c r="X153" s="308">
        <v>0</v>
      </c>
      <c r="Y153" s="308">
        <f t="shared" si="57"/>
        <v>430511.83474110125</v>
      </c>
      <c r="Z153" s="308">
        <f t="shared" si="58"/>
        <v>422915.16525889875</v>
      </c>
      <c r="AA153" s="308">
        <v>477257.02912714391</v>
      </c>
      <c r="AB153" s="315">
        <f t="shared" si="52"/>
        <v>380244.16525889875</v>
      </c>
    </row>
    <row r="154" spans="1:28" s="304" customFormat="1" ht="27" thickBot="1" x14ac:dyDescent="0.35">
      <c r="A154" s="311"/>
      <c r="B154" s="312" t="s">
        <v>323</v>
      </c>
      <c r="C154" s="313" t="s">
        <v>404</v>
      </c>
      <c r="D154" s="348">
        <v>17377151.190025002</v>
      </c>
      <c r="E154" s="324">
        <v>41730</v>
      </c>
      <c r="F154" s="349"/>
      <c r="G154" s="350"/>
      <c r="H154" s="350"/>
      <c r="I154" s="358"/>
      <c r="J154" s="308"/>
      <c r="K154" s="308">
        <f t="shared" si="59"/>
        <v>17377151.190025002</v>
      </c>
      <c r="L154" s="308">
        <v>15</v>
      </c>
      <c r="M154" s="310">
        <f t="shared" si="60"/>
        <v>7.0027397260273974</v>
      </c>
      <c r="N154" s="308">
        <f t="shared" si="53"/>
        <v>7.9972602739726026</v>
      </c>
      <c r="O154" s="308">
        <v>9717726.6274308618</v>
      </c>
      <c r="P154" s="308">
        <f t="shared" si="46"/>
        <v>868858</v>
      </c>
      <c r="Q154" s="308">
        <f t="shared" si="61"/>
        <v>8848868.6274308618</v>
      </c>
      <c r="R154" s="309">
        <f>Q154/N154/D154*100</f>
        <v>6.3674850981537201</v>
      </c>
      <c r="S154" s="310">
        <v>7659424.5625941399</v>
      </c>
      <c r="T154" s="308">
        <f>$T$5-$U$5</f>
        <v>365</v>
      </c>
      <c r="U154" s="308">
        <f t="shared" si="55"/>
        <v>1106487.5125084838</v>
      </c>
      <c r="V154" s="308">
        <v>0</v>
      </c>
      <c r="W154" s="308">
        <f t="shared" si="56"/>
        <v>8765912.0751026236</v>
      </c>
      <c r="X154" s="308">
        <v>0</v>
      </c>
      <c r="Y154" s="308">
        <f t="shared" si="57"/>
        <v>8765912.0751026236</v>
      </c>
      <c r="Z154" s="308">
        <f t="shared" si="58"/>
        <v>8611239.1149223782</v>
      </c>
      <c r="AA154" s="308">
        <v>9717726.6274308618</v>
      </c>
      <c r="AB154" s="315">
        <f t="shared" si="52"/>
        <v>7742381.1149223782</v>
      </c>
    </row>
    <row r="155" spans="1:28" s="304" customFormat="1" ht="15" customHeight="1" thickTop="1" x14ac:dyDescent="0.3">
      <c r="A155" s="311"/>
      <c r="B155" s="312" t="s">
        <v>478</v>
      </c>
      <c r="C155" s="313" t="s">
        <v>404</v>
      </c>
      <c r="D155" s="306">
        <v>1771086</v>
      </c>
      <c r="E155" s="314">
        <v>41730</v>
      </c>
      <c r="F155" s="306"/>
      <c r="G155" s="306"/>
      <c r="H155" s="306"/>
      <c r="I155" s="358"/>
      <c r="J155" s="308"/>
      <c r="K155" s="308">
        <f t="shared" si="59"/>
        <v>1771086</v>
      </c>
      <c r="L155" s="308">
        <v>15</v>
      </c>
      <c r="M155" s="310">
        <f t="shared" si="60"/>
        <v>7.0027397260273974</v>
      </c>
      <c r="N155" s="308">
        <f t="shared" si="53"/>
        <v>7.9972602739726026</v>
      </c>
      <c r="O155" s="308">
        <v>708163.3039903082</v>
      </c>
      <c r="P155" s="308">
        <f t="shared" si="46"/>
        <v>88554</v>
      </c>
      <c r="Q155" s="308">
        <f>O155-P155</f>
        <v>619609.3039903082</v>
      </c>
      <c r="R155" s="309">
        <f>Q155/N155/D155*100</f>
        <v>4.3745869176583803</v>
      </c>
      <c r="S155" s="310">
        <v>1062922.6960096918</v>
      </c>
      <c r="T155" s="308">
        <f>$T$5-$U$5</f>
        <v>365</v>
      </c>
      <c r="U155" s="308">
        <f t="shared" si="55"/>
        <v>77477.696456479098</v>
      </c>
      <c r="V155" s="308">
        <v>0</v>
      </c>
      <c r="W155" s="308">
        <f>S155+U155+V155</f>
        <v>1140400.3924661709</v>
      </c>
      <c r="X155" s="308">
        <v>0</v>
      </c>
      <c r="Y155" s="308">
        <f t="shared" si="57"/>
        <v>1140400.3924661709</v>
      </c>
      <c r="Z155" s="308">
        <f>K155-Y155</f>
        <v>630685.60753382905</v>
      </c>
      <c r="AA155" s="308">
        <v>708163.3039903082</v>
      </c>
      <c r="AB155" s="315">
        <f t="shared" si="52"/>
        <v>542131.60753382905</v>
      </c>
    </row>
    <row r="156" spans="1:28" s="304" customFormat="1" ht="15" customHeight="1" x14ac:dyDescent="0.3">
      <c r="A156" s="311"/>
      <c r="B156" s="312" t="s">
        <v>324</v>
      </c>
      <c r="C156" s="313" t="s">
        <v>413</v>
      </c>
      <c r="D156" s="306">
        <v>30850</v>
      </c>
      <c r="E156" s="324">
        <v>41732</v>
      </c>
      <c r="F156" s="306"/>
      <c r="G156" s="306"/>
      <c r="H156" s="306"/>
      <c r="I156" s="358"/>
      <c r="J156" s="308"/>
      <c r="K156" s="308">
        <f t="shared" si="59"/>
        <v>30850</v>
      </c>
      <c r="L156" s="308">
        <v>15</v>
      </c>
      <c r="M156" s="310">
        <f t="shared" si="60"/>
        <v>6.9972602739726026</v>
      </c>
      <c r="N156" s="308">
        <f t="shared" si="53"/>
        <v>8.0027397260273965</v>
      </c>
      <c r="O156" s="308">
        <v>17262.960781444919</v>
      </c>
      <c r="P156" s="308">
        <f t="shared" si="46"/>
        <v>1543</v>
      </c>
      <c r="Q156" s="308">
        <f t="shared" si="61"/>
        <v>15719.960781444919</v>
      </c>
      <c r="R156" s="309">
        <f t="shared" si="62"/>
        <v>6.3673334993038138</v>
      </c>
      <c r="S156" s="310">
        <v>13587.039218555083</v>
      </c>
      <c r="T156" s="308">
        <f t="shared" ref="T156" si="63">$T$5-$U$5</f>
        <v>365</v>
      </c>
      <c r="U156" s="308">
        <f t="shared" si="55"/>
        <v>1964.3223845352265</v>
      </c>
      <c r="V156" s="308">
        <v>0</v>
      </c>
      <c r="W156" s="308">
        <f t="shared" si="56"/>
        <v>15551.361603090309</v>
      </c>
      <c r="X156" s="308">
        <v>0</v>
      </c>
      <c r="Y156" s="308">
        <f t="shared" si="57"/>
        <v>15551.361603090309</v>
      </c>
      <c r="Z156" s="308">
        <f t="shared" si="58"/>
        <v>15298.638396909691</v>
      </c>
      <c r="AA156" s="308">
        <v>17262.960781444919</v>
      </c>
      <c r="AB156" s="315">
        <f t="shared" si="52"/>
        <v>13755.638396909691</v>
      </c>
    </row>
    <row r="157" spans="1:28" s="304" customFormat="1" ht="15" customHeight="1" x14ac:dyDescent="0.3">
      <c r="A157" s="311"/>
      <c r="B157" s="419" t="s">
        <v>208</v>
      </c>
      <c r="C157" s="316"/>
      <c r="D157" s="306"/>
      <c r="E157" s="324"/>
      <c r="F157" s="306"/>
      <c r="G157" s="306"/>
      <c r="H157" s="306"/>
      <c r="I157" s="358"/>
      <c r="J157" s="308"/>
      <c r="K157" s="308"/>
      <c r="L157" s="308"/>
      <c r="M157" s="310"/>
      <c r="N157" s="308"/>
      <c r="O157" s="308"/>
      <c r="P157" s="308">
        <f t="shared" si="46"/>
        <v>0</v>
      </c>
      <c r="Q157" s="308"/>
      <c r="R157" s="309"/>
      <c r="S157" s="310"/>
      <c r="T157" s="308"/>
      <c r="U157" s="308"/>
      <c r="V157" s="308"/>
      <c r="W157" s="308"/>
      <c r="X157" s="308"/>
      <c r="Y157" s="308"/>
      <c r="Z157" s="308"/>
      <c r="AA157" s="308"/>
      <c r="AB157" s="315">
        <f t="shared" si="52"/>
        <v>0</v>
      </c>
    </row>
    <row r="158" spans="1:28" s="304" customFormat="1" ht="15" customHeight="1" x14ac:dyDescent="0.3">
      <c r="A158" s="311"/>
      <c r="B158" s="422" t="s">
        <v>325</v>
      </c>
      <c r="C158" s="327" t="s">
        <v>462</v>
      </c>
      <c r="D158" s="329">
        <v>300975</v>
      </c>
      <c r="E158" s="328">
        <v>36194</v>
      </c>
      <c r="F158" s="329"/>
      <c r="G158" s="329"/>
      <c r="H158" s="329"/>
      <c r="I158" s="328"/>
      <c r="J158" s="330"/>
      <c r="K158" s="331">
        <f t="shared" ref="K158:K159" si="64">D158+F158-J158</f>
        <v>300975</v>
      </c>
      <c r="L158" s="329">
        <v>15</v>
      </c>
      <c r="M158" s="310">
        <f t="shared" ref="M158:M159" si="65">($M$5-E158)/365</f>
        <v>22.169863013698631</v>
      </c>
      <c r="N158" s="329">
        <f>+L158-M158</f>
        <v>-7.169863013698631</v>
      </c>
      <c r="O158" s="329">
        <v>15049</v>
      </c>
      <c r="P158" s="308">
        <f t="shared" si="46"/>
        <v>15049</v>
      </c>
      <c r="Q158" s="308">
        <f t="shared" ref="Q158" si="66">O158-P158</f>
        <v>0</v>
      </c>
      <c r="R158" s="332"/>
      <c r="S158" s="333">
        <v>285926</v>
      </c>
      <c r="T158" s="329">
        <v>0</v>
      </c>
      <c r="U158" s="308">
        <f t="shared" ref="U158:U159" si="67">T158*D158*R158/(365*100)</f>
        <v>0</v>
      </c>
      <c r="V158" s="329">
        <v>0</v>
      </c>
      <c r="W158" s="308">
        <f t="shared" ref="W158:W159" si="68">S158+U158+V158</f>
        <v>285926</v>
      </c>
      <c r="X158" s="311"/>
      <c r="Y158" s="329">
        <f>W158</f>
        <v>285926</v>
      </c>
      <c r="Z158" s="308">
        <f>K158-Y158</f>
        <v>15049</v>
      </c>
      <c r="AA158" s="329">
        <v>15049</v>
      </c>
      <c r="AB158" s="315">
        <f t="shared" si="52"/>
        <v>0</v>
      </c>
    </row>
    <row r="159" spans="1:28" s="304" customFormat="1" ht="15" customHeight="1" x14ac:dyDescent="0.3">
      <c r="A159" s="311"/>
      <c r="B159" s="312" t="s">
        <v>464</v>
      </c>
      <c r="C159" s="313" t="s">
        <v>399</v>
      </c>
      <c r="D159" s="310">
        <v>175000</v>
      </c>
      <c r="E159" s="324">
        <v>42291</v>
      </c>
      <c r="F159" s="311"/>
      <c r="G159" s="311"/>
      <c r="H159" s="311"/>
      <c r="I159" s="355"/>
      <c r="J159" s="335"/>
      <c r="K159" s="308">
        <f t="shared" si="64"/>
        <v>175000</v>
      </c>
      <c r="L159" s="308">
        <v>15</v>
      </c>
      <c r="M159" s="310">
        <f t="shared" si="65"/>
        <v>5.4657534246575343</v>
      </c>
      <c r="N159" s="308">
        <f t="shared" ref="N159" si="69">+L159-M159</f>
        <v>9.5342465753424648</v>
      </c>
      <c r="O159" s="308">
        <v>114577.66656980372</v>
      </c>
      <c r="P159" s="308">
        <f t="shared" si="46"/>
        <v>8750</v>
      </c>
      <c r="Q159" s="308">
        <f>O159-P159</f>
        <v>105827.66656980372</v>
      </c>
      <c r="R159" s="309">
        <f>(Q159/N159/D159*100)-0.0045</f>
        <v>6.3382090801278101</v>
      </c>
      <c r="S159" s="310">
        <v>60422.333430196275</v>
      </c>
      <c r="T159" s="308">
        <f t="shared" ref="T159:T160" si="70">$T$5-$U$5</f>
        <v>365</v>
      </c>
      <c r="U159" s="308">
        <f t="shared" si="67"/>
        <v>11091.865890223668</v>
      </c>
      <c r="V159" s="335"/>
      <c r="W159" s="308">
        <f t="shared" si="68"/>
        <v>71514.199320419939</v>
      </c>
      <c r="X159" s="335"/>
      <c r="Y159" s="329">
        <f t="shared" ref="Y159" si="71">W159-X159</f>
        <v>71514.199320419939</v>
      </c>
      <c r="Z159" s="329">
        <f t="shared" ref="Z159" si="72">K159-Y159</f>
        <v>103485.80067958006</v>
      </c>
      <c r="AA159" s="308">
        <v>114577.66656980372</v>
      </c>
      <c r="AB159" s="315">
        <f t="shared" si="52"/>
        <v>94735.800679580061</v>
      </c>
    </row>
    <row r="160" spans="1:28" ht="15" customHeight="1" x14ac:dyDescent="0.3">
      <c r="A160" s="325"/>
      <c r="B160" s="127" t="s">
        <v>326</v>
      </c>
      <c r="C160" s="313"/>
      <c r="D160" s="310">
        <v>359608</v>
      </c>
      <c r="E160" s="324">
        <v>42447</v>
      </c>
      <c r="F160" s="306"/>
      <c r="G160" s="306"/>
      <c r="H160" s="306"/>
      <c r="I160" s="358"/>
      <c r="J160" s="308"/>
      <c r="K160" s="308">
        <f>D160+F160-J160</f>
        <v>359608</v>
      </c>
      <c r="L160" s="308">
        <v>15</v>
      </c>
      <c r="M160" s="310">
        <f t="shared" ref="M160" si="73">($M$5-E160)/365</f>
        <v>5.0383561643835613</v>
      </c>
      <c r="N160" s="308">
        <f t="shared" ref="N160" si="74">+L160-M160</f>
        <v>9.9616438356164387</v>
      </c>
      <c r="O160" s="308">
        <v>244911.88107469896</v>
      </c>
      <c r="P160" s="308">
        <f t="shared" si="46"/>
        <v>17980</v>
      </c>
      <c r="Q160" s="308">
        <f>O160-P160</f>
        <v>226931.88107469896</v>
      </c>
      <c r="R160" s="309">
        <f>Q160/N160/D160*100</f>
        <v>6.3348328233617854</v>
      </c>
      <c r="S160" s="310">
        <v>114696.11892530104</v>
      </c>
      <c r="T160" s="308">
        <f t="shared" si="70"/>
        <v>365</v>
      </c>
      <c r="U160" s="308">
        <f t="shared" ref="U160" si="75">T160*D160*R160/(365*100)</f>
        <v>22780.565619434848</v>
      </c>
      <c r="V160" s="308"/>
      <c r="W160" s="308">
        <f>S160+U160+V160</f>
        <v>137476.68454473588</v>
      </c>
      <c r="X160" s="308"/>
      <c r="Y160" s="329">
        <f>W160-X160</f>
        <v>137476.68454473588</v>
      </c>
      <c r="Z160" s="329">
        <f>K160-Y160</f>
        <v>222131.31545526412</v>
      </c>
      <c r="AA160" s="308">
        <v>244911.88107469896</v>
      </c>
      <c r="AB160" s="315">
        <f t="shared" si="52"/>
        <v>204151.31545526412</v>
      </c>
    </row>
    <row r="161" spans="1:28" s="304" customFormat="1" ht="15" customHeight="1" x14ac:dyDescent="0.3">
      <c r="A161" s="311"/>
      <c r="B161" s="312"/>
      <c r="C161" s="313"/>
      <c r="D161" s="310"/>
      <c r="E161" s="324"/>
      <c r="F161" s="311"/>
      <c r="G161" s="311"/>
      <c r="H161" s="311"/>
      <c r="I161" s="355"/>
      <c r="J161" s="335"/>
      <c r="K161" s="308"/>
      <c r="L161" s="308"/>
      <c r="M161" s="310"/>
      <c r="N161" s="308"/>
      <c r="O161" s="308"/>
      <c r="P161" s="308">
        <f t="shared" si="46"/>
        <v>0</v>
      </c>
      <c r="Q161" s="308"/>
      <c r="R161" s="309"/>
      <c r="S161" s="310"/>
      <c r="T161" s="308"/>
      <c r="U161" s="308"/>
      <c r="V161" s="335"/>
      <c r="W161" s="308"/>
      <c r="X161" s="335"/>
      <c r="Y161" s="329"/>
      <c r="Z161" s="329"/>
      <c r="AA161" s="308"/>
      <c r="AB161" s="315"/>
    </row>
    <row r="162" spans="1:28" s="304" customFormat="1" ht="15" customHeight="1" x14ac:dyDescent="0.3">
      <c r="A162" s="311"/>
      <c r="B162" s="419" t="s">
        <v>356</v>
      </c>
      <c r="C162" s="316"/>
      <c r="D162" s="325"/>
      <c r="E162" s="324"/>
      <c r="F162" s="311"/>
      <c r="G162" s="311"/>
      <c r="H162" s="311"/>
      <c r="I162" s="355"/>
      <c r="J162" s="335"/>
      <c r="K162" s="308"/>
      <c r="L162" s="308"/>
      <c r="M162" s="336"/>
      <c r="N162" s="308"/>
      <c r="O162" s="308"/>
      <c r="P162" s="308">
        <f t="shared" si="46"/>
        <v>0</v>
      </c>
      <c r="Q162" s="329"/>
      <c r="R162" s="309"/>
      <c r="S162" s="336"/>
      <c r="T162" s="308"/>
      <c r="U162" s="308"/>
      <c r="V162" s="335"/>
      <c r="W162" s="308"/>
      <c r="X162" s="335"/>
      <c r="Y162" s="329"/>
      <c r="Z162" s="329"/>
      <c r="AA162" s="308"/>
      <c r="AB162" s="315">
        <f t="shared" ref="AB162:AB187" si="76">+Z162-P162</f>
        <v>0</v>
      </c>
    </row>
    <row r="163" spans="1:28" s="304" customFormat="1" ht="15" customHeight="1" x14ac:dyDescent="0.3">
      <c r="A163" s="311"/>
      <c r="B163" s="423" t="s">
        <v>359</v>
      </c>
      <c r="C163" s="337" t="s">
        <v>404</v>
      </c>
      <c r="D163" s="306">
        <v>116500</v>
      </c>
      <c r="E163" s="324">
        <v>42521</v>
      </c>
      <c r="F163" s="306"/>
      <c r="G163" s="306"/>
      <c r="H163" s="306"/>
      <c r="I163" s="355"/>
      <c r="J163" s="335"/>
      <c r="K163" s="308">
        <f>D163+F163-J163</f>
        <v>116500</v>
      </c>
      <c r="L163" s="308">
        <v>15</v>
      </c>
      <c r="M163" s="310">
        <f t="shared" ref="M163:M165" si="77">($M$5-E163)/365</f>
        <v>4.8356164383561646</v>
      </c>
      <c r="N163" s="308">
        <f t="shared" ref="N163:N165" si="78">+L163-M163</f>
        <v>10.164383561643834</v>
      </c>
      <c r="O163" s="308">
        <v>81087.976352596161</v>
      </c>
      <c r="P163" s="308">
        <f t="shared" si="46"/>
        <v>5825</v>
      </c>
      <c r="Q163" s="308">
        <f t="shared" ref="Q163:Q165" si="79">O163-P163</f>
        <v>75262.976352596161</v>
      </c>
      <c r="R163" s="309">
        <f>(Q163/N163/D163*100)</f>
        <v>6.3558614043236812</v>
      </c>
      <c r="S163" s="310">
        <v>35412.023647403832</v>
      </c>
      <c r="T163" s="308">
        <f t="shared" ref="T163:T165" si="80">$T$5-$U$5</f>
        <v>365</v>
      </c>
      <c r="U163" s="308">
        <f t="shared" ref="U163:U165" si="81">T163*D163*R163/(365*100)</f>
        <v>7404.5785360370892</v>
      </c>
      <c r="V163" s="335"/>
      <c r="W163" s="308">
        <f t="shared" ref="W163:W165" si="82">S163+U163+V163</f>
        <v>42816.602183440918</v>
      </c>
      <c r="X163" s="335"/>
      <c r="Y163" s="329">
        <f t="shared" ref="Y163:Y165" si="83">W163-X163</f>
        <v>42816.602183440918</v>
      </c>
      <c r="Z163" s="329">
        <f t="shared" ref="Z163:Z165" si="84">K163-Y163</f>
        <v>73683.397816559082</v>
      </c>
      <c r="AA163" s="308">
        <v>81087.976352596161</v>
      </c>
      <c r="AB163" s="315">
        <f t="shared" si="76"/>
        <v>67858.397816559082</v>
      </c>
    </row>
    <row r="164" spans="1:28" s="304" customFormat="1" ht="15" customHeight="1" x14ac:dyDescent="0.3">
      <c r="A164" s="311"/>
      <c r="B164" s="423" t="s">
        <v>360</v>
      </c>
      <c r="C164" s="337" t="s">
        <v>404</v>
      </c>
      <c r="D164" s="306">
        <v>63240</v>
      </c>
      <c r="E164" s="324">
        <v>42735</v>
      </c>
      <c r="F164" s="306"/>
      <c r="G164" s="306"/>
      <c r="H164" s="306"/>
      <c r="I164" s="355"/>
      <c r="J164" s="335"/>
      <c r="K164" s="308">
        <f>D164+F164-J164</f>
        <v>63240</v>
      </c>
      <c r="L164" s="308">
        <v>15</v>
      </c>
      <c r="M164" s="310">
        <f t="shared" si="77"/>
        <v>4.2493150684931509</v>
      </c>
      <c r="N164" s="308">
        <f t="shared" si="78"/>
        <v>10.75068493150685</v>
      </c>
      <c r="O164" s="308">
        <v>46360.535371255261</v>
      </c>
      <c r="P164" s="308">
        <f t="shared" si="46"/>
        <v>3162</v>
      </c>
      <c r="Q164" s="308">
        <f t="shared" si="79"/>
        <v>43198.535371255261</v>
      </c>
      <c r="R164" s="309">
        <f>(Q164/N164/D164*100)</f>
        <v>6.353909531940265</v>
      </c>
      <c r="S164" s="310">
        <v>16879.464628744736</v>
      </c>
      <c r="T164" s="308">
        <f t="shared" si="80"/>
        <v>365</v>
      </c>
      <c r="U164" s="308">
        <f t="shared" si="81"/>
        <v>4018.2123879990236</v>
      </c>
      <c r="V164" s="335"/>
      <c r="W164" s="308">
        <f t="shared" si="82"/>
        <v>20897.677016743761</v>
      </c>
      <c r="X164" s="335"/>
      <c r="Y164" s="329">
        <f t="shared" si="83"/>
        <v>20897.677016743761</v>
      </c>
      <c r="Z164" s="329">
        <f t="shared" si="84"/>
        <v>42342.322983256236</v>
      </c>
      <c r="AA164" s="308">
        <v>46360.535371255261</v>
      </c>
      <c r="AB164" s="315">
        <f t="shared" si="76"/>
        <v>39180.322983256236</v>
      </c>
    </row>
    <row r="165" spans="1:28" s="304" customFormat="1" ht="15" customHeight="1" x14ac:dyDescent="0.3">
      <c r="A165" s="311"/>
      <c r="B165" s="423" t="s">
        <v>361</v>
      </c>
      <c r="C165" s="337" t="s">
        <v>465</v>
      </c>
      <c r="D165" s="306">
        <v>341000</v>
      </c>
      <c r="E165" s="324">
        <v>42818</v>
      </c>
      <c r="F165" s="306"/>
      <c r="G165" s="306"/>
      <c r="H165" s="306"/>
      <c r="I165" s="355"/>
      <c r="J165" s="335"/>
      <c r="K165" s="308">
        <f>D165+F165-J165</f>
        <v>341000</v>
      </c>
      <c r="L165" s="308">
        <v>15</v>
      </c>
      <c r="M165" s="310">
        <f t="shared" si="77"/>
        <v>4.021917808219178</v>
      </c>
      <c r="N165" s="308">
        <f t="shared" si="78"/>
        <v>10.978082191780821</v>
      </c>
      <c r="O165" s="308">
        <v>254884.45443723258</v>
      </c>
      <c r="P165" s="308">
        <f t="shared" si="46"/>
        <v>17050</v>
      </c>
      <c r="Q165" s="308">
        <f t="shared" si="79"/>
        <v>237834.45443723258</v>
      </c>
      <c r="R165" s="309">
        <f>(Q165/N165/D165*100)</f>
        <v>6.3532202713865029</v>
      </c>
      <c r="S165" s="310">
        <v>86115.545562767409</v>
      </c>
      <c r="T165" s="308">
        <f t="shared" si="80"/>
        <v>365</v>
      </c>
      <c r="U165" s="308">
        <f t="shared" si="81"/>
        <v>21664.481125427974</v>
      </c>
      <c r="V165" s="335"/>
      <c r="W165" s="308">
        <f t="shared" si="82"/>
        <v>107780.02668819539</v>
      </c>
      <c r="X165" s="335"/>
      <c r="Y165" s="329">
        <f t="shared" si="83"/>
        <v>107780.02668819539</v>
      </c>
      <c r="Z165" s="329">
        <f t="shared" si="84"/>
        <v>233219.97331180461</v>
      </c>
      <c r="AA165" s="308">
        <v>254884.45443723258</v>
      </c>
      <c r="AB165" s="315">
        <f t="shared" si="76"/>
        <v>216169.97331180461</v>
      </c>
    </row>
    <row r="166" spans="1:28" s="304" customFormat="1" ht="15" customHeight="1" x14ac:dyDescent="0.3">
      <c r="A166" s="311"/>
      <c r="B166" s="338"/>
      <c r="C166" s="339"/>
      <c r="D166" s="306"/>
      <c r="E166" s="324"/>
      <c r="F166" s="306"/>
      <c r="G166" s="306"/>
      <c r="H166" s="306"/>
      <c r="I166" s="324"/>
      <c r="J166" s="335"/>
      <c r="K166" s="308"/>
      <c r="L166" s="308"/>
      <c r="M166" s="310"/>
      <c r="N166" s="308"/>
      <c r="O166" s="308"/>
      <c r="P166" s="308">
        <f t="shared" si="46"/>
        <v>0</v>
      </c>
      <c r="Q166" s="308"/>
      <c r="R166" s="309"/>
      <c r="S166" s="310"/>
      <c r="T166" s="308"/>
      <c r="U166" s="308"/>
      <c r="V166" s="335"/>
      <c r="W166" s="308"/>
      <c r="X166" s="335"/>
      <c r="Y166" s="329"/>
      <c r="Z166" s="329"/>
      <c r="AA166" s="308"/>
      <c r="AB166" s="315">
        <f t="shared" si="76"/>
        <v>0</v>
      </c>
    </row>
    <row r="167" spans="1:28" s="304" customFormat="1" ht="15" customHeight="1" x14ac:dyDescent="0.3">
      <c r="A167" s="311"/>
      <c r="B167" s="419" t="s">
        <v>364</v>
      </c>
      <c r="C167" s="316"/>
      <c r="D167" s="306"/>
      <c r="E167" s="324"/>
      <c r="F167" s="306"/>
      <c r="G167" s="306"/>
      <c r="H167" s="306"/>
      <c r="I167" s="324"/>
      <c r="J167" s="335"/>
      <c r="K167" s="308"/>
      <c r="L167" s="308"/>
      <c r="M167" s="310"/>
      <c r="N167" s="308"/>
      <c r="O167" s="308"/>
      <c r="P167" s="308">
        <f t="shared" si="46"/>
        <v>0</v>
      </c>
      <c r="Q167" s="308"/>
      <c r="R167" s="309"/>
      <c r="S167" s="310"/>
      <c r="T167" s="308"/>
      <c r="U167" s="308"/>
      <c r="V167" s="335"/>
      <c r="W167" s="308"/>
      <c r="X167" s="335"/>
      <c r="Y167" s="329"/>
      <c r="Z167" s="329"/>
      <c r="AA167" s="308"/>
      <c r="AB167" s="315">
        <f t="shared" si="76"/>
        <v>0</v>
      </c>
    </row>
    <row r="168" spans="1:28" s="304" customFormat="1" ht="15" customHeight="1" x14ac:dyDescent="0.3">
      <c r="A168" s="311"/>
      <c r="B168" s="338" t="s">
        <v>370</v>
      </c>
      <c r="C168" s="339" t="s">
        <v>466</v>
      </c>
      <c r="D168" s="306">
        <v>1432090</v>
      </c>
      <c r="E168" s="324">
        <v>42867</v>
      </c>
      <c r="F168" s="306"/>
      <c r="G168" s="306"/>
      <c r="H168" s="306"/>
      <c r="I168" s="324"/>
      <c r="J168" s="335"/>
      <c r="K168" s="308">
        <f>D168+F168-J168</f>
        <v>1432090</v>
      </c>
      <c r="L168" s="308">
        <v>15</v>
      </c>
      <c r="M168" s="310">
        <f>($M$5-E168)/365</f>
        <v>3.8876712328767122</v>
      </c>
      <c r="N168" s="308">
        <f>+L168-M168</f>
        <v>11.112328767123287</v>
      </c>
      <c r="O168" s="308">
        <v>964525.16504134552</v>
      </c>
      <c r="P168" s="308">
        <f t="shared" si="46"/>
        <v>71605</v>
      </c>
      <c r="Q168" s="308">
        <f>K168-P168</f>
        <v>1360485</v>
      </c>
      <c r="R168" s="309">
        <f>(Q168/N168/K168*100)</f>
        <v>8.5490599744545168</v>
      </c>
      <c r="S168" s="310">
        <v>467564.83495865448</v>
      </c>
      <c r="T168" s="308">
        <f t="shared" ref="T168:T170" si="85">$T$5-$U$5</f>
        <v>365</v>
      </c>
      <c r="U168" s="308">
        <f t="shared" ref="U168:U170" si="86">T168*D168*R168/(365*100)</f>
        <v>122430.23298816569</v>
      </c>
      <c r="V168" s="335"/>
      <c r="W168" s="308">
        <f>S168+U168+V168</f>
        <v>589995.06794682017</v>
      </c>
      <c r="X168" s="335"/>
      <c r="Y168" s="329">
        <f>W168-X168</f>
        <v>589995.06794682017</v>
      </c>
      <c r="Z168" s="329">
        <f>K168-Y168</f>
        <v>842094.93205317983</v>
      </c>
      <c r="AA168" s="308">
        <v>964525.16504134552</v>
      </c>
      <c r="AB168" s="315">
        <f t="shared" si="76"/>
        <v>770489.93205317983</v>
      </c>
    </row>
    <row r="169" spans="1:28" s="304" customFormat="1" ht="15" customHeight="1" x14ac:dyDescent="0.3">
      <c r="A169" s="311"/>
      <c r="B169" s="338" t="s">
        <v>371</v>
      </c>
      <c r="C169" s="339" t="s">
        <v>399</v>
      </c>
      <c r="D169" s="306">
        <v>544363</v>
      </c>
      <c r="E169" s="340">
        <v>42916</v>
      </c>
      <c r="F169" s="306"/>
      <c r="G169" s="306"/>
      <c r="H169" s="306"/>
      <c r="I169" s="324"/>
      <c r="J169" s="335"/>
      <c r="K169" s="308">
        <f>D169+F169-J169</f>
        <v>544363</v>
      </c>
      <c r="L169" s="308">
        <v>15</v>
      </c>
      <c r="M169" s="310">
        <f>($M$5-E169)/365</f>
        <v>3.7534246575342465</v>
      </c>
      <c r="N169" s="308">
        <f>+L169-M169</f>
        <v>11.246575342465754</v>
      </c>
      <c r="O169" s="308">
        <v>376758.44959045399</v>
      </c>
      <c r="P169" s="308">
        <f t="shared" si="46"/>
        <v>27218</v>
      </c>
      <c r="Q169" s="308">
        <f>K169-P169</f>
        <v>517145</v>
      </c>
      <c r="R169" s="309">
        <f>(Q169/N169/K169*100)</f>
        <v>8.4470182844401922</v>
      </c>
      <c r="S169" s="310">
        <v>167604.55040954601</v>
      </c>
      <c r="T169" s="308">
        <f t="shared" si="85"/>
        <v>365</v>
      </c>
      <c r="U169" s="308">
        <f t="shared" si="86"/>
        <v>45982.442143727167</v>
      </c>
      <c r="V169" s="335"/>
      <c r="W169" s="308">
        <f>S169+U169+V169</f>
        <v>213586.99255327316</v>
      </c>
      <c r="X169" s="335"/>
      <c r="Y169" s="329">
        <f>W169-X169</f>
        <v>213586.99255327316</v>
      </c>
      <c r="Z169" s="329">
        <f>K169-Y169</f>
        <v>330776.00744672684</v>
      </c>
      <c r="AA169" s="308">
        <v>376758.44959045399</v>
      </c>
      <c r="AB169" s="315">
        <f t="shared" si="76"/>
        <v>303558.00744672684</v>
      </c>
    </row>
    <row r="170" spans="1:28" s="304" customFormat="1" ht="15" customHeight="1" x14ac:dyDescent="0.3">
      <c r="A170" s="311"/>
      <c r="B170" s="423" t="s">
        <v>372</v>
      </c>
      <c r="C170" s="337" t="s">
        <v>467</v>
      </c>
      <c r="D170" s="306">
        <v>18000</v>
      </c>
      <c r="E170" s="340">
        <v>43137</v>
      </c>
      <c r="F170" s="306"/>
      <c r="G170" s="306"/>
      <c r="H170" s="306"/>
      <c r="I170" s="324"/>
      <c r="J170" s="335"/>
      <c r="K170" s="308">
        <f>D170+F170-J170</f>
        <v>18000</v>
      </c>
      <c r="L170" s="308">
        <v>15</v>
      </c>
      <c r="M170" s="310">
        <f>($M$5-E170)/365</f>
        <v>3.1479452054794521</v>
      </c>
      <c r="N170" s="308">
        <f>+L170-M170</f>
        <v>11.852054794520548</v>
      </c>
      <c r="O170" s="308">
        <v>13960.79373471028</v>
      </c>
      <c r="P170" s="308">
        <f t="shared" si="46"/>
        <v>900</v>
      </c>
      <c r="Q170" s="308">
        <f>K170-P170</f>
        <v>17100</v>
      </c>
      <c r="R170" s="309">
        <f>(Q170/N170/K170*100)</f>
        <v>8.015487748497458</v>
      </c>
      <c r="S170" s="310">
        <v>4039.2062652897198</v>
      </c>
      <c r="T170" s="308">
        <f t="shared" si="85"/>
        <v>365</v>
      </c>
      <c r="U170" s="308">
        <f t="shared" si="86"/>
        <v>1442.7877947295424</v>
      </c>
      <c r="V170" s="335"/>
      <c r="W170" s="308">
        <f>S170+U170+V170</f>
        <v>5481.9940600192622</v>
      </c>
      <c r="X170" s="335"/>
      <c r="Y170" s="329">
        <f>W170-X170</f>
        <v>5481.9940600192622</v>
      </c>
      <c r="Z170" s="329">
        <f>K170-Y170</f>
        <v>12518.005939980738</v>
      </c>
      <c r="AA170" s="308">
        <v>13960.79373471028</v>
      </c>
      <c r="AB170" s="315">
        <f t="shared" si="76"/>
        <v>11618.005939980738</v>
      </c>
    </row>
    <row r="171" spans="1:28" s="304" customFormat="1" ht="15" customHeight="1" x14ac:dyDescent="0.3">
      <c r="A171" s="311"/>
      <c r="B171" s="338"/>
      <c r="C171" s="339"/>
      <c r="D171" s="306"/>
      <c r="E171" s="324"/>
      <c r="F171" s="306"/>
      <c r="G171" s="306"/>
      <c r="H171" s="306"/>
      <c r="I171" s="324"/>
      <c r="J171" s="335"/>
      <c r="K171" s="308"/>
      <c r="L171" s="308"/>
      <c r="M171" s="310"/>
      <c r="N171" s="308"/>
      <c r="O171" s="308"/>
      <c r="P171" s="308">
        <f t="shared" si="46"/>
        <v>0</v>
      </c>
      <c r="Q171" s="308"/>
      <c r="R171" s="309"/>
      <c r="S171" s="310"/>
      <c r="T171" s="308"/>
      <c r="U171" s="308"/>
      <c r="V171" s="335"/>
      <c r="W171" s="308"/>
      <c r="X171" s="335"/>
      <c r="Y171" s="329"/>
      <c r="Z171" s="329"/>
      <c r="AA171" s="308"/>
      <c r="AB171" s="315">
        <f t="shared" si="76"/>
        <v>0</v>
      </c>
    </row>
    <row r="172" spans="1:28" s="304" customFormat="1" ht="15" customHeight="1" x14ac:dyDescent="0.3">
      <c r="A172" s="311"/>
      <c r="B172" s="419" t="s">
        <v>375</v>
      </c>
      <c r="C172" s="316"/>
      <c r="D172" s="306"/>
      <c r="E172" s="324"/>
      <c r="F172" s="306"/>
      <c r="G172" s="306"/>
      <c r="H172" s="306"/>
      <c r="I172" s="324"/>
      <c r="J172" s="335"/>
      <c r="K172" s="308"/>
      <c r="L172" s="308"/>
      <c r="M172" s="310"/>
      <c r="N172" s="308"/>
      <c r="O172" s="308"/>
      <c r="P172" s="308">
        <f t="shared" si="46"/>
        <v>0</v>
      </c>
      <c r="Q172" s="308"/>
      <c r="R172" s="309"/>
      <c r="S172" s="310"/>
      <c r="T172" s="308"/>
      <c r="U172" s="308"/>
      <c r="V172" s="335"/>
      <c r="W172" s="308"/>
      <c r="X172" s="335"/>
      <c r="Y172" s="329"/>
      <c r="Z172" s="329"/>
      <c r="AA172" s="308"/>
      <c r="AB172" s="315">
        <f t="shared" si="76"/>
        <v>0</v>
      </c>
    </row>
    <row r="173" spans="1:28" s="304" customFormat="1" ht="15" customHeight="1" x14ac:dyDescent="0.3">
      <c r="A173" s="311"/>
      <c r="B173" s="338" t="s">
        <v>479</v>
      </c>
      <c r="C173" s="339" t="s">
        <v>405</v>
      </c>
      <c r="D173" s="306">
        <v>1814244</v>
      </c>
      <c r="E173" s="340">
        <v>43404</v>
      </c>
      <c r="F173" s="335"/>
      <c r="G173" s="335">
        <v>0</v>
      </c>
      <c r="H173" s="335"/>
      <c r="I173" s="324"/>
      <c r="J173" s="335"/>
      <c r="K173" s="306">
        <f>D173+F173+G173-J173</f>
        <v>1814244</v>
      </c>
      <c r="L173" s="306">
        <v>15</v>
      </c>
      <c r="M173" s="310">
        <v>19</v>
      </c>
      <c r="N173" s="310">
        <f t="shared" ref="N173" si="87">L173-M173</f>
        <v>-4</v>
      </c>
      <c r="O173" s="306">
        <v>90712</v>
      </c>
      <c r="P173" s="308">
        <f>ROUND(K173*5%,0)</f>
        <v>90712</v>
      </c>
      <c r="Q173" s="326">
        <f>G173-P173</f>
        <v>-90712</v>
      </c>
      <c r="R173" s="309">
        <f t="shared" ref="R173" si="88">(Q173/N173/K173*100)</f>
        <v>1.2499972440311227</v>
      </c>
      <c r="S173" s="310">
        <v>1723532</v>
      </c>
      <c r="T173" s="308">
        <f>$T$5-$U$5</f>
        <v>365</v>
      </c>
      <c r="U173" s="308">
        <v>0</v>
      </c>
      <c r="V173" s="326"/>
      <c r="W173" s="326">
        <f>S173+U173+V173</f>
        <v>1723532</v>
      </c>
      <c r="X173" s="326"/>
      <c r="Y173" s="326">
        <f>W173-X173</f>
        <v>1723532</v>
      </c>
      <c r="Z173" s="326">
        <f>K173-Y173</f>
        <v>90712</v>
      </c>
      <c r="AA173" s="306">
        <v>90712</v>
      </c>
      <c r="AB173" s="315">
        <f t="shared" si="76"/>
        <v>0</v>
      </c>
    </row>
    <row r="174" spans="1:28" s="304" customFormat="1" ht="15" customHeight="1" x14ac:dyDescent="0.3">
      <c r="A174" s="311"/>
      <c r="B174" s="338"/>
      <c r="C174" s="339"/>
      <c r="D174" s="335"/>
      <c r="E174" s="340"/>
      <c r="F174" s="335"/>
      <c r="G174" s="335"/>
      <c r="H174" s="335"/>
      <c r="I174" s="324"/>
      <c r="J174" s="335"/>
      <c r="K174" s="306"/>
      <c r="L174" s="306"/>
      <c r="M174" s="310"/>
      <c r="N174" s="310"/>
      <c r="O174" s="306"/>
      <c r="P174" s="308">
        <f t="shared" si="46"/>
        <v>0</v>
      </c>
      <c r="Q174" s="326"/>
      <c r="R174" s="309"/>
      <c r="S174" s="310"/>
      <c r="T174" s="308"/>
      <c r="U174" s="326"/>
      <c r="V174" s="326"/>
      <c r="W174" s="326"/>
      <c r="X174" s="326"/>
      <c r="Y174" s="326"/>
      <c r="Z174" s="326"/>
      <c r="AA174" s="306"/>
      <c r="AB174" s="315">
        <f t="shared" si="76"/>
        <v>0</v>
      </c>
    </row>
    <row r="175" spans="1:28" s="304" customFormat="1" ht="15" customHeight="1" x14ac:dyDescent="0.3">
      <c r="A175" s="311"/>
      <c r="B175" s="419" t="s">
        <v>388</v>
      </c>
      <c r="C175" s="352"/>
      <c r="D175" s="335"/>
      <c r="E175" s="340"/>
      <c r="F175" s="335"/>
      <c r="G175" s="335"/>
      <c r="H175" s="335"/>
      <c r="I175" s="324"/>
      <c r="J175" s="335"/>
      <c r="K175" s="306"/>
      <c r="L175" s="306"/>
      <c r="M175" s="310"/>
      <c r="N175" s="310"/>
      <c r="O175" s="306"/>
      <c r="P175" s="308">
        <f t="shared" si="46"/>
        <v>0</v>
      </c>
      <c r="Q175" s="326"/>
      <c r="R175" s="309"/>
      <c r="S175" s="310"/>
      <c r="T175" s="308"/>
      <c r="U175" s="326"/>
      <c r="V175" s="326"/>
      <c r="W175" s="326"/>
      <c r="X175" s="326"/>
      <c r="Y175" s="326"/>
      <c r="Z175" s="326"/>
      <c r="AA175" s="306"/>
      <c r="AB175" s="315">
        <f t="shared" si="76"/>
        <v>0</v>
      </c>
    </row>
    <row r="176" spans="1:28" s="304" customFormat="1" ht="15" hidden="1" customHeight="1" x14ac:dyDescent="0.3">
      <c r="A176" s="341">
        <v>1</v>
      </c>
      <c r="B176" s="338" t="s">
        <v>480</v>
      </c>
      <c r="C176" s="353">
        <v>0</v>
      </c>
      <c r="D176" s="306">
        <v>0</v>
      </c>
      <c r="E176" s="340">
        <v>43753</v>
      </c>
      <c r="F176" s="335"/>
      <c r="G176" s="306"/>
      <c r="H176" s="306"/>
      <c r="I176" s="342"/>
      <c r="J176" s="335"/>
      <c r="K176" s="306">
        <f>D176+F176+G176-J176-H176</f>
        <v>0</v>
      </c>
      <c r="L176" s="308">
        <v>15</v>
      </c>
      <c r="M176" s="310">
        <v>6</v>
      </c>
      <c r="N176" s="308">
        <f t="shared" ref="N176" si="89">+L176-M176</f>
        <v>9</v>
      </c>
      <c r="O176" s="308">
        <v>0</v>
      </c>
      <c r="P176" s="308">
        <f t="shared" si="46"/>
        <v>0</v>
      </c>
      <c r="Q176" s="308">
        <f>K176-P176</f>
        <v>0</v>
      </c>
      <c r="R176" s="309">
        <v>0</v>
      </c>
      <c r="S176" s="310">
        <v>0</v>
      </c>
      <c r="T176" s="308">
        <f>$T$5-$U$5</f>
        <v>365</v>
      </c>
      <c r="U176" s="308">
        <f t="shared" ref="U176:U178" si="90">T176*D176*R176/(365*100)</f>
        <v>0</v>
      </c>
      <c r="V176" s="335"/>
      <c r="W176" s="308">
        <f>S176+U176+V176</f>
        <v>0</v>
      </c>
      <c r="X176" s="306"/>
      <c r="Y176" s="329">
        <f>W176-X176</f>
        <v>0</v>
      </c>
      <c r="Z176" s="329">
        <f>K176-Y176</f>
        <v>0</v>
      </c>
      <c r="AA176" s="306">
        <v>0</v>
      </c>
      <c r="AB176" s="315">
        <f t="shared" si="76"/>
        <v>0</v>
      </c>
    </row>
    <row r="177" spans="1:29" s="304" customFormat="1" ht="15" hidden="1" customHeight="1" x14ac:dyDescent="0.3">
      <c r="A177" s="341">
        <v>2</v>
      </c>
      <c r="B177" s="338" t="s">
        <v>481</v>
      </c>
      <c r="C177" s="353">
        <v>0</v>
      </c>
      <c r="D177" s="306">
        <v>0</v>
      </c>
      <c r="E177" s="340">
        <v>43837</v>
      </c>
      <c r="F177" s="335"/>
      <c r="G177" s="306"/>
      <c r="H177" s="306"/>
      <c r="I177" s="342"/>
      <c r="J177" s="335"/>
      <c r="K177" s="306">
        <f>D177+F177+G177-J177-H177</f>
        <v>0</v>
      </c>
      <c r="L177" s="308">
        <v>15</v>
      </c>
      <c r="M177" s="310">
        <v>6</v>
      </c>
      <c r="N177" s="308">
        <f t="shared" ref="N177" si="91">+L177-M177</f>
        <v>9</v>
      </c>
      <c r="O177" s="308">
        <v>0</v>
      </c>
      <c r="P177" s="308">
        <f t="shared" si="46"/>
        <v>0</v>
      </c>
      <c r="Q177" s="308">
        <f>K177-P177</f>
        <v>0</v>
      </c>
      <c r="R177" s="309">
        <v>0</v>
      </c>
      <c r="S177" s="310">
        <v>0</v>
      </c>
      <c r="T177" s="308">
        <f>$T$5-$U$5</f>
        <v>365</v>
      </c>
      <c r="U177" s="308">
        <f t="shared" si="90"/>
        <v>0</v>
      </c>
      <c r="V177" s="335"/>
      <c r="W177" s="308">
        <f>S177+U177+V177</f>
        <v>0</v>
      </c>
      <c r="X177" s="306"/>
      <c r="Y177" s="329">
        <f>W177-X177</f>
        <v>0</v>
      </c>
      <c r="Z177" s="329">
        <f>K177-Y177</f>
        <v>0</v>
      </c>
      <c r="AA177" s="306">
        <v>0</v>
      </c>
      <c r="AB177" s="315">
        <f t="shared" si="76"/>
        <v>0</v>
      </c>
    </row>
    <row r="178" spans="1:29" s="304" customFormat="1" ht="41.4" x14ac:dyDescent="0.3">
      <c r="A178" s="341">
        <v>1</v>
      </c>
      <c r="B178" s="423" t="s">
        <v>482</v>
      </c>
      <c r="C178" s="354">
        <v>0</v>
      </c>
      <c r="D178" s="306">
        <v>2415282</v>
      </c>
      <c r="E178" s="340">
        <v>43755</v>
      </c>
      <c r="F178" s="335"/>
      <c r="G178" s="306"/>
      <c r="H178" s="306"/>
      <c r="I178" s="324"/>
      <c r="J178" s="335"/>
      <c r="K178" s="306">
        <f>D178+F178+G178-J178</f>
        <v>2415282</v>
      </c>
      <c r="L178" s="308">
        <v>15</v>
      </c>
      <c r="M178" s="310">
        <v>15</v>
      </c>
      <c r="N178" s="308">
        <f>+L178-M178</f>
        <v>0</v>
      </c>
      <c r="O178" s="308">
        <v>120764</v>
      </c>
      <c r="P178" s="308">
        <f t="shared" si="46"/>
        <v>120764</v>
      </c>
      <c r="Q178" s="308">
        <f>K178-P178</f>
        <v>2294518</v>
      </c>
      <c r="R178" s="309">
        <v>0</v>
      </c>
      <c r="S178" s="310">
        <v>2294518</v>
      </c>
      <c r="T178" s="308"/>
      <c r="U178" s="308">
        <f t="shared" si="90"/>
        <v>0</v>
      </c>
      <c r="V178" s="335"/>
      <c r="W178" s="308">
        <f>S178+U178+V178</f>
        <v>2294518</v>
      </c>
      <c r="X178" s="335">
        <v>0</v>
      </c>
      <c r="Y178" s="329">
        <f>W178-X178</f>
        <v>2294518</v>
      </c>
      <c r="Z178" s="329">
        <f>K178-Y178</f>
        <v>120764</v>
      </c>
      <c r="AA178" s="306">
        <v>120764</v>
      </c>
      <c r="AB178" s="315">
        <f t="shared" si="76"/>
        <v>0</v>
      </c>
    </row>
    <row r="179" spans="1:29" s="304" customFormat="1" ht="15" customHeight="1" x14ac:dyDescent="0.3">
      <c r="A179" s="341"/>
      <c r="B179" s="423"/>
      <c r="C179" s="354"/>
      <c r="D179" s="335"/>
      <c r="E179" s="340"/>
      <c r="F179" s="335"/>
      <c r="G179" s="306"/>
      <c r="H179" s="306"/>
      <c r="I179" s="324"/>
      <c r="J179" s="335"/>
      <c r="K179" s="306"/>
      <c r="L179" s="308"/>
      <c r="M179" s="310"/>
      <c r="N179" s="308"/>
      <c r="O179" s="308"/>
      <c r="P179" s="308">
        <f t="shared" si="46"/>
        <v>0</v>
      </c>
      <c r="Q179" s="308"/>
      <c r="R179" s="309"/>
      <c r="S179" s="310"/>
      <c r="T179" s="308"/>
      <c r="U179" s="308"/>
      <c r="V179" s="335"/>
      <c r="W179" s="308"/>
      <c r="X179" s="335"/>
      <c r="Y179" s="329"/>
      <c r="Z179" s="329"/>
      <c r="AA179" s="306"/>
      <c r="AB179" s="315">
        <f t="shared" si="76"/>
        <v>0</v>
      </c>
    </row>
    <row r="180" spans="1:29" s="304" customFormat="1" ht="15" customHeight="1" x14ac:dyDescent="0.3">
      <c r="A180" s="311"/>
      <c r="B180" s="419" t="s">
        <v>391</v>
      </c>
      <c r="C180" s="352"/>
      <c r="D180" s="335"/>
      <c r="E180" s="340"/>
      <c r="F180" s="335"/>
      <c r="G180" s="335"/>
      <c r="H180" s="335"/>
      <c r="I180" s="324"/>
      <c r="J180" s="335"/>
      <c r="K180" s="306"/>
      <c r="L180" s="306"/>
      <c r="M180" s="310"/>
      <c r="N180" s="310"/>
      <c r="O180" s="306"/>
      <c r="P180" s="308">
        <f t="shared" si="46"/>
        <v>0</v>
      </c>
      <c r="Q180" s="326"/>
      <c r="R180" s="309"/>
      <c r="S180" s="310"/>
      <c r="T180" s="308"/>
      <c r="U180" s="326"/>
      <c r="V180" s="326"/>
      <c r="W180" s="326"/>
      <c r="X180" s="326"/>
      <c r="Y180" s="326"/>
      <c r="Z180" s="326"/>
      <c r="AA180" s="306"/>
      <c r="AB180" s="315">
        <f t="shared" si="76"/>
        <v>0</v>
      </c>
    </row>
    <row r="181" spans="1:29" s="304" customFormat="1" ht="30.75" customHeight="1" x14ac:dyDescent="0.25">
      <c r="A181" s="341"/>
      <c r="B181" s="338" t="s">
        <v>480</v>
      </c>
      <c r="C181" s="353">
        <v>0</v>
      </c>
      <c r="D181" s="306">
        <v>870887</v>
      </c>
      <c r="E181" s="340">
        <v>44122</v>
      </c>
      <c r="F181" s="335"/>
      <c r="G181" s="306"/>
      <c r="H181" s="367">
        <f>596549+274338</f>
        <v>870887</v>
      </c>
      <c r="I181" s="165">
        <v>44373</v>
      </c>
      <c r="J181" s="335"/>
      <c r="K181" s="306">
        <f>D181+F181+G181-J181-H181</f>
        <v>0</v>
      </c>
      <c r="L181" s="308">
        <v>15</v>
      </c>
      <c r="M181" s="310">
        <v>8</v>
      </c>
      <c r="N181" s="308">
        <f t="shared" ref="N181:N182" si="92">+L181-M181</f>
        <v>7</v>
      </c>
      <c r="O181" s="308">
        <v>307204.61761252402</v>
      </c>
      <c r="P181" s="308">
        <f t="shared" si="46"/>
        <v>0</v>
      </c>
      <c r="Q181" s="308">
        <f>K181-P181</f>
        <v>0</v>
      </c>
      <c r="R181" s="309"/>
      <c r="S181" s="310">
        <v>563682.38238747558</v>
      </c>
      <c r="T181" s="308">
        <v>87</v>
      </c>
      <c r="U181" s="310">
        <v>32867</v>
      </c>
      <c r="V181" s="306"/>
      <c r="W181" s="308">
        <f>S181+U181+V181</f>
        <v>596549.38238747558</v>
      </c>
      <c r="X181" s="306">
        <v>596549.38238747558</v>
      </c>
      <c r="Y181" s="329">
        <f t="shared" ref="Y181:Y182" si="93">W181-X181</f>
        <v>0</v>
      </c>
      <c r="Z181" s="329">
        <f>K181-Y181</f>
        <v>0</v>
      </c>
      <c r="AA181" s="306">
        <v>307204.61761252442</v>
      </c>
      <c r="AB181" s="315">
        <f t="shared" si="76"/>
        <v>0</v>
      </c>
      <c r="AC181" s="351" t="s">
        <v>392</v>
      </c>
    </row>
    <row r="182" spans="1:29" s="304" customFormat="1" ht="25.5" customHeight="1" x14ac:dyDescent="0.3">
      <c r="A182" s="341"/>
      <c r="B182" s="338" t="s">
        <v>481</v>
      </c>
      <c r="C182" s="353">
        <v>0</v>
      </c>
      <c r="D182" s="306">
        <v>870487</v>
      </c>
      <c r="E182" s="340">
        <v>44129</v>
      </c>
      <c r="F182" s="335"/>
      <c r="G182" s="306"/>
      <c r="H182" s="306"/>
      <c r="I182" s="334"/>
      <c r="J182" s="335"/>
      <c r="K182" s="306">
        <f t="shared" ref="K182" si="94">D182+F182+G182-J182-H182</f>
        <v>870487</v>
      </c>
      <c r="L182" s="308">
        <v>15</v>
      </c>
      <c r="M182" s="310">
        <v>8</v>
      </c>
      <c r="N182" s="308">
        <f t="shared" si="92"/>
        <v>7</v>
      </c>
      <c r="O182" s="308">
        <v>333017.6610567515</v>
      </c>
      <c r="P182" s="308">
        <f t="shared" si="46"/>
        <v>43524</v>
      </c>
      <c r="Q182" s="308">
        <f t="shared" ref="Q182" si="95">K182-P182</f>
        <v>826963</v>
      </c>
      <c r="R182" s="309">
        <f t="shared" ref="R182" si="96">(Q182/N182/K182*100)</f>
        <v>13.57143431533974</v>
      </c>
      <c r="S182" s="310">
        <v>537469.3389432485</v>
      </c>
      <c r="T182" s="308">
        <f>$T$5-$U$5</f>
        <v>365</v>
      </c>
      <c r="U182" s="310">
        <f>K182*R182%*T182/365</f>
        <v>118137.57142857143</v>
      </c>
      <c r="V182" s="306"/>
      <c r="W182" s="308">
        <f t="shared" ref="W182" si="97">S182+U182+V182</f>
        <v>655606.91037181998</v>
      </c>
      <c r="X182" s="306"/>
      <c r="Y182" s="329">
        <f t="shared" si="93"/>
        <v>655606.91037181998</v>
      </c>
      <c r="Z182" s="329">
        <f>K182-Y182</f>
        <v>214880.08962818002</v>
      </c>
      <c r="AA182" s="306">
        <v>333017.6610567515</v>
      </c>
      <c r="AB182" s="315">
        <f t="shared" si="76"/>
        <v>171356.08962818002</v>
      </c>
      <c r="AC182" s="351" t="s">
        <v>393</v>
      </c>
    </row>
    <row r="183" spans="1:29" s="304" customFormat="1" ht="15" customHeight="1" x14ac:dyDescent="0.3">
      <c r="A183" s="341"/>
      <c r="B183" s="338" t="s">
        <v>483</v>
      </c>
      <c r="C183" s="337" t="s">
        <v>477</v>
      </c>
      <c r="D183" s="344">
        <v>712727</v>
      </c>
      <c r="E183" s="340">
        <v>44141</v>
      </c>
      <c r="F183" s="343"/>
      <c r="G183" s="344"/>
      <c r="H183" s="344"/>
      <c r="I183" s="334"/>
      <c r="J183" s="343"/>
      <c r="K183" s="344">
        <f t="shared" ref="K183" si="98">D183+F183+G183-J183-H183</f>
        <v>712727</v>
      </c>
      <c r="L183" s="344">
        <v>15</v>
      </c>
      <c r="M183" s="310">
        <v>14</v>
      </c>
      <c r="N183" s="344">
        <f t="shared" ref="N183" si="99">+L183-M183</f>
        <v>1</v>
      </c>
      <c r="O183" s="344">
        <v>35635.76712328766</v>
      </c>
      <c r="P183" s="308">
        <f t="shared" si="46"/>
        <v>35636</v>
      </c>
      <c r="Q183" s="344">
        <f>+O183-P183</f>
        <v>-0.23287671233993024</v>
      </c>
      <c r="R183" s="345">
        <f>+Q183/K183/N183*100</f>
        <v>-3.267404101990387E-5</v>
      </c>
      <c r="S183" s="310">
        <v>677091.23287671234</v>
      </c>
      <c r="T183" s="308">
        <f>$T$5-$U$5</f>
        <v>365</v>
      </c>
      <c r="U183" s="310">
        <f>K183*R183%*T183/365</f>
        <v>-0.23287671233993024</v>
      </c>
      <c r="V183" s="344"/>
      <c r="W183" s="344">
        <f t="shared" ref="W183" si="100">S183+U183+V183</f>
        <v>677091</v>
      </c>
      <c r="X183" s="344"/>
      <c r="Y183" s="329">
        <f t="shared" ref="Y183" si="101">W183-X183</f>
        <v>677091</v>
      </c>
      <c r="Z183" s="329">
        <f>K183-Y183</f>
        <v>35636</v>
      </c>
      <c r="AA183" s="344">
        <v>35635.76712328766</v>
      </c>
      <c r="AB183" s="315">
        <f t="shared" si="76"/>
        <v>0</v>
      </c>
    </row>
    <row r="184" spans="1:29" s="304" customFormat="1" ht="15" customHeight="1" x14ac:dyDescent="0.3">
      <c r="A184" s="341"/>
      <c r="B184" s="338"/>
      <c r="C184" s="337"/>
      <c r="D184" s="344"/>
      <c r="E184" s="340"/>
      <c r="F184" s="343"/>
      <c r="G184" s="344"/>
      <c r="H184" s="344"/>
      <c r="I184" s="334"/>
      <c r="J184" s="343"/>
      <c r="K184" s="344"/>
      <c r="L184" s="344"/>
      <c r="M184" s="310"/>
      <c r="N184" s="344"/>
      <c r="O184" s="344"/>
      <c r="P184" s="308">
        <f t="shared" si="46"/>
        <v>0</v>
      </c>
      <c r="Q184" s="344"/>
      <c r="R184" s="345"/>
      <c r="S184" s="310"/>
      <c r="T184" s="308"/>
      <c r="U184" s="310"/>
      <c r="V184" s="344"/>
      <c r="W184" s="344"/>
      <c r="X184" s="344"/>
      <c r="Y184" s="329"/>
      <c r="Z184" s="329"/>
      <c r="AA184" s="344"/>
      <c r="AB184" s="315">
        <f t="shared" si="76"/>
        <v>0</v>
      </c>
    </row>
    <row r="185" spans="1:29" s="304" customFormat="1" ht="15" customHeight="1" x14ac:dyDescent="0.3">
      <c r="A185" s="341"/>
      <c r="B185" s="419" t="s">
        <v>505</v>
      </c>
      <c r="C185" s="337"/>
      <c r="D185" s="344"/>
      <c r="E185" s="340"/>
      <c r="F185" s="343"/>
      <c r="G185" s="344"/>
      <c r="H185" s="344"/>
      <c r="I185" s="334"/>
      <c r="J185" s="343"/>
      <c r="K185" s="344"/>
      <c r="L185" s="344"/>
      <c r="M185" s="310"/>
      <c r="N185" s="344"/>
      <c r="O185" s="344"/>
      <c r="P185" s="308">
        <f t="shared" si="46"/>
        <v>0</v>
      </c>
      <c r="Q185" s="344"/>
      <c r="R185" s="345"/>
      <c r="S185" s="310"/>
      <c r="T185" s="308"/>
      <c r="U185" s="310"/>
      <c r="V185" s="344"/>
      <c r="W185" s="344"/>
      <c r="X185" s="344"/>
      <c r="Y185" s="329"/>
      <c r="Z185" s="329"/>
      <c r="AA185" s="344"/>
      <c r="AB185" s="315">
        <f t="shared" si="76"/>
        <v>0</v>
      </c>
    </row>
    <row r="186" spans="1:29" s="304" customFormat="1" ht="15" customHeight="1" x14ac:dyDescent="0.3">
      <c r="A186" s="341">
        <v>1</v>
      </c>
      <c r="B186" s="338" t="s">
        <v>506</v>
      </c>
      <c r="C186" s="337"/>
      <c r="D186" s="344"/>
      <c r="E186" s="340">
        <v>44302</v>
      </c>
      <c r="F186" s="344">
        <v>36100</v>
      </c>
      <c r="G186" s="344"/>
      <c r="H186" s="344"/>
      <c r="I186" s="334"/>
      <c r="J186" s="343"/>
      <c r="K186" s="306">
        <f t="shared" ref="K186" si="102">D186+F186+G186-J186-H186</f>
        <v>36100</v>
      </c>
      <c r="L186" s="308">
        <v>15</v>
      </c>
      <c r="M186" s="310">
        <f>($M$5-E186)/365</f>
        <v>-4.3835616438356165E-2</v>
      </c>
      <c r="N186" s="308">
        <f>+L186-M186</f>
        <v>15.043835616438356</v>
      </c>
      <c r="O186" s="308">
        <v>0</v>
      </c>
      <c r="P186" s="308">
        <f t="shared" si="46"/>
        <v>1805</v>
      </c>
      <c r="Q186" s="308">
        <f t="shared" ref="Q186" si="103">K186-P186</f>
        <v>34295</v>
      </c>
      <c r="R186" s="309">
        <f t="shared" ref="R186" si="104">(Q186/N186/K186*100)</f>
        <v>6.3148788927335637</v>
      </c>
      <c r="S186" s="310"/>
      <c r="T186" s="308">
        <f>$T$5-$U$5</f>
        <v>365</v>
      </c>
      <c r="U186" s="366">
        <f>K186*R186%*T186/365</f>
        <v>2279.6712802768166</v>
      </c>
      <c r="V186" s="306"/>
      <c r="W186" s="308">
        <f t="shared" ref="W186" si="105">S186+U186+V186</f>
        <v>2279.6712802768166</v>
      </c>
      <c r="X186" s="306"/>
      <c r="Y186" s="329">
        <f t="shared" ref="Y186" si="106">W186-X186</f>
        <v>2279.6712802768166</v>
      </c>
      <c r="Z186" s="329">
        <f>K186-Y186</f>
        <v>33820.328719723184</v>
      </c>
      <c r="AA186" s="344"/>
      <c r="AB186" s="315">
        <f t="shared" si="76"/>
        <v>32015.328719723184</v>
      </c>
    </row>
    <row r="187" spans="1:29" s="304" customFormat="1" ht="15" customHeight="1" x14ac:dyDescent="0.3">
      <c r="A187" s="341"/>
      <c r="B187" s="338"/>
      <c r="C187" s="337"/>
      <c r="D187" s="344"/>
      <c r="E187" s="340"/>
      <c r="F187" s="343"/>
      <c r="G187" s="344"/>
      <c r="H187" s="344"/>
      <c r="I187" s="334"/>
      <c r="J187" s="343"/>
      <c r="K187" s="344"/>
      <c r="L187" s="344"/>
      <c r="M187" s="310"/>
      <c r="N187" s="344"/>
      <c r="O187" s="344"/>
      <c r="P187" s="329"/>
      <c r="Q187" s="344"/>
      <c r="R187" s="345"/>
      <c r="S187" s="310"/>
      <c r="T187" s="308"/>
      <c r="U187" s="310"/>
      <c r="V187" s="344"/>
      <c r="W187" s="344"/>
      <c r="X187" s="344"/>
      <c r="Y187" s="329"/>
      <c r="Z187" s="329"/>
      <c r="AA187" s="344"/>
      <c r="AB187" s="315">
        <f t="shared" si="76"/>
        <v>0</v>
      </c>
    </row>
    <row r="188" spans="1:29" ht="15" customHeight="1" x14ac:dyDescent="0.3">
      <c r="A188" s="294"/>
      <c r="B188" s="295" t="s">
        <v>111</v>
      </c>
      <c r="C188" s="295"/>
      <c r="D188" s="296">
        <f>SUM(D9:D187)</f>
        <v>139214617.190025</v>
      </c>
      <c r="E188" s="296"/>
      <c r="F188" s="296">
        <f>SUM(F9:F187)</f>
        <v>36100</v>
      </c>
      <c r="G188" s="296">
        <f>SUM(G9:G187)</f>
        <v>0</v>
      </c>
      <c r="H188" s="296">
        <f>SUM(H9:H187)</f>
        <v>870887</v>
      </c>
      <c r="I188" s="296"/>
      <c r="J188" s="296">
        <f>SUM(J9:J187)</f>
        <v>0</v>
      </c>
      <c r="K188" s="296">
        <f>SUM(K9:K187)</f>
        <v>138379830.190025</v>
      </c>
      <c r="L188" s="296"/>
      <c r="M188" s="296"/>
      <c r="N188" s="296"/>
      <c r="O188" s="296">
        <f t="shared" ref="O188:AA188" si="107">SUM(O9:O187)</f>
        <v>61835467.770014867</v>
      </c>
      <c r="P188" s="296">
        <f t="shared" si="107"/>
        <v>6918997</v>
      </c>
      <c r="Q188" s="296">
        <f t="shared" si="107"/>
        <v>58027343.995524727</v>
      </c>
      <c r="R188" s="296">
        <f t="shared" si="107"/>
        <v>818.74670827161981</v>
      </c>
      <c r="S188" s="296">
        <f t="shared" si="107"/>
        <v>77379149.420010149</v>
      </c>
      <c r="T188" s="296">
        <f t="shared" si="107"/>
        <v>51187</v>
      </c>
      <c r="U188" s="296">
        <f t="shared" si="107"/>
        <v>8081458.0331628537</v>
      </c>
      <c r="V188" s="296">
        <f t="shared" si="107"/>
        <v>0</v>
      </c>
      <c r="W188" s="296">
        <f t="shared" si="107"/>
        <v>85460607.453173101</v>
      </c>
      <c r="X188" s="296">
        <f t="shared" si="107"/>
        <v>596549.38238747558</v>
      </c>
      <c r="Y188" s="296">
        <f t="shared" si="107"/>
        <v>84864058.070785627</v>
      </c>
      <c r="Z188" s="296">
        <f t="shared" si="107"/>
        <v>53515772.119239464</v>
      </c>
      <c r="AA188" s="296">
        <f t="shared" si="107"/>
        <v>61835467.770014867</v>
      </c>
      <c r="AB188" s="346"/>
    </row>
  </sheetData>
  <conditionalFormatting sqref="AB1:AB1048576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2" right="0.2" top="0.75" bottom="0.5" header="0.25" footer="0.5"/>
  <pageSetup paperSize="9" scale="35" fitToHeight="2" orientation="landscape" copies="2" r:id="rId1"/>
  <headerFooter alignWithMargins="0">
    <oddHeader xml:space="preserve">&amp;LDepreciation on Machinery
&amp;C Century NF Castings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Summary-2021-22</vt:lpstr>
      <vt:lpstr>D-VEHICLE</vt:lpstr>
      <vt:lpstr>D-BUILDING</vt:lpstr>
      <vt:lpstr>D-Tubewell</vt:lpstr>
      <vt:lpstr>D-ELECTRI. </vt:lpstr>
      <vt:lpstr>D-FURNITURE</vt:lpstr>
      <vt:lpstr>D-COMP.</vt:lpstr>
      <vt:lpstr>D-OFFICE EQUIP</vt:lpstr>
      <vt:lpstr>D-PLANTS &amp; MACHINERY </vt:lpstr>
      <vt:lpstr>'D-ELECTRI. '!Print_Area</vt:lpstr>
      <vt:lpstr>'D-VEHICLE'!Print_Area</vt:lpstr>
      <vt:lpstr>'Summary-2021-22'!Print_Area</vt:lpstr>
      <vt:lpstr>'D-COMP.'!Print_Titles</vt:lpstr>
      <vt:lpstr>'D-FURNITURE'!Print_Titles</vt:lpstr>
      <vt:lpstr>'D-OFFICE EQUIP'!Print_Titles</vt:lpstr>
      <vt:lpstr>'D-PLANTS &amp; MACHINERY '!Print_Titles</vt:lpstr>
      <vt:lpstr>'D-Tubewell'!Print_Titles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2022-09-08T07:03:57Z</dcterms:modified>
</cp:coreProperties>
</file>