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In Progress Files\Rahul Gupta\In progress\VIS(2022-23)-PL508-407-726\"/>
    </mc:Choice>
  </mc:AlternateContent>
  <bookViews>
    <workbookView xWindow="0" yWindow="0" windowWidth="15330" windowHeight="7680"/>
  </bookViews>
  <sheets>
    <sheet name="working" sheetId="2" r:id="rId1"/>
    <sheet name="Sheet1" sheetId="1" r:id="rId2"/>
    <sheet name="Sheet2" sheetId="3" r:id="rId3"/>
    <sheet name="Sheet3" sheetId="4" r:id="rId4"/>
  </sheets>
  <definedNames>
    <definedName name="_xlnm._FilterDatabase" localSheetId="0" hidden="1">working!$C$1:$C$28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3" l="1"/>
  <c r="O14" i="2"/>
  <c r="P14" i="2" s="1"/>
  <c r="Q14" i="2" s="1"/>
  <c r="S14" i="2" s="1"/>
  <c r="M4" i="2"/>
  <c r="M5" i="2"/>
  <c r="M6" i="2"/>
  <c r="M7" i="2"/>
  <c r="M8" i="2"/>
  <c r="M9" i="2"/>
  <c r="M10" i="2"/>
  <c r="M11" i="2"/>
  <c r="M12" i="2"/>
  <c r="M13" i="2"/>
  <c r="M14" i="2"/>
  <c r="M3" i="2"/>
  <c r="W4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F4" i="2"/>
  <c r="F5" i="2"/>
  <c r="F6" i="2"/>
  <c r="F7" i="2"/>
  <c r="F8" i="2"/>
  <c r="F9" i="2"/>
  <c r="F10" i="2"/>
  <c r="F11" i="2"/>
  <c r="F12" i="2"/>
  <c r="F13" i="2"/>
  <c r="F14" i="2"/>
  <c r="J14" i="2"/>
  <c r="J6" i="2"/>
  <c r="O6" i="2"/>
  <c r="G4" i="2"/>
  <c r="G3" i="2"/>
  <c r="F3" i="2" s="1"/>
  <c r="F16" i="2" s="1"/>
  <c r="P6" i="2" l="1"/>
  <c r="Q6" i="2" s="1"/>
  <c r="S6" i="2" s="1"/>
  <c r="M6" i="4"/>
  <c r="K5" i="4"/>
  <c r="I5" i="4"/>
  <c r="F6" i="4"/>
  <c r="D4" i="4"/>
  <c r="I3" i="3" l="1"/>
  <c r="G3" i="3"/>
  <c r="D3" i="3"/>
  <c r="J3" i="3" l="1"/>
  <c r="K3" i="3" s="1"/>
  <c r="M3" i="3" s="1"/>
  <c r="G5" i="1" l="1"/>
  <c r="G4" i="1"/>
  <c r="E5" i="1"/>
  <c r="C5" i="1"/>
  <c r="J5" i="2" l="1"/>
  <c r="J7" i="2"/>
  <c r="J8" i="2"/>
  <c r="J9" i="2"/>
  <c r="J10" i="2"/>
  <c r="J11" i="2"/>
  <c r="J12" i="2"/>
  <c r="J13" i="2"/>
  <c r="O13" i="2"/>
  <c r="O12" i="2"/>
  <c r="O11" i="2"/>
  <c r="O10" i="2"/>
  <c r="P11" i="2" l="1"/>
  <c r="Q11" i="2" s="1"/>
  <c r="S11" i="2" s="1"/>
  <c r="P13" i="2"/>
  <c r="Q13" i="2" s="1"/>
  <c r="S13" i="2" s="1"/>
  <c r="P12" i="2"/>
  <c r="Q12" i="2" s="1"/>
  <c r="S12" i="2" s="1"/>
  <c r="P10" i="2"/>
  <c r="Q10" i="2" s="1"/>
  <c r="S10" i="2" s="1"/>
  <c r="O9" i="2"/>
  <c r="O8" i="2"/>
  <c r="O7" i="2"/>
  <c r="O5" i="2"/>
  <c r="J4" i="2"/>
  <c r="O4" i="2"/>
  <c r="P4" i="2" l="1"/>
  <c r="Q4" i="2" s="1"/>
  <c r="S4" i="2" s="1"/>
  <c r="G16" i="2"/>
  <c r="P7" i="2"/>
  <c r="Q7" i="2" s="1"/>
  <c r="S7" i="2" s="1"/>
  <c r="P5" i="2"/>
  <c r="Q5" i="2" s="1"/>
  <c r="S5" i="2" s="1"/>
  <c r="P8" i="2"/>
  <c r="Q8" i="2" s="1"/>
  <c r="S8" i="2" s="1"/>
  <c r="P9" i="2"/>
  <c r="Q9" i="2" s="1"/>
  <c r="S9" i="2" s="1"/>
  <c r="J3" i="2"/>
  <c r="O3" i="2" l="1"/>
  <c r="P3" i="2" l="1"/>
  <c r="Q3" i="2" s="1"/>
  <c r="S3" i="2" s="1"/>
  <c r="S16" i="2" s="1"/>
  <c r="O16" i="2"/>
  <c r="Q16" i="2" l="1"/>
</calcChain>
</file>

<file path=xl/sharedStrings.xml><?xml version="1.0" encoding="utf-8"?>
<sst xmlns="http://schemas.openxmlformats.org/spreadsheetml/2006/main" count="78" uniqueCount="50">
  <si>
    <t>SR. No.</t>
  </si>
  <si>
    <t>Type of Structure</t>
  </si>
  <si>
    <t xml:space="preserve">Year of Valuation </t>
  </si>
  <si>
    <t>Total Life Consumed 
(In year)</t>
  </si>
  <si>
    <t>Total Economical Life
(In year)</t>
  </si>
  <si>
    <t>Salvage value</t>
  </si>
  <si>
    <t>Depreciation Rate</t>
  </si>
  <si>
    <t>Plinth Area  Rate 
(In per sq ft)</t>
  </si>
  <si>
    <t>Gross Replacement Value
(INR)</t>
  </si>
  <si>
    <t xml:space="preserve">Depreciation
(INR) </t>
  </si>
  <si>
    <t>Depreciated Value
(INR)</t>
  </si>
  <si>
    <t>Depreciated Replacement Market Value
(INR)</t>
  </si>
  <si>
    <t>TOTAL</t>
  </si>
  <si>
    <t>Remarks:</t>
  </si>
  <si>
    <t>3. The valuation is done by considering the depreciated replacement cost approach.</t>
  </si>
  <si>
    <t>Detoration</t>
  </si>
  <si>
    <t>Details of Building</t>
  </si>
  <si>
    <t>4.We have taken the year of construction from information provided to us during the survey.</t>
  </si>
  <si>
    <t>Main Shed</t>
  </si>
  <si>
    <t>Floor</t>
  </si>
  <si>
    <t>Ground Floor</t>
  </si>
  <si>
    <t>Covered Area (in sq.mtr)</t>
  </si>
  <si>
    <t>Height in mtr</t>
  </si>
  <si>
    <t>2.The subject property is consturcted with different type of structures..</t>
  </si>
  <si>
    <t>Boundary wall valuation</t>
  </si>
  <si>
    <r>
      <t xml:space="preserve">Wall
</t>
    </r>
    <r>
      <rPr>
        <b/>
        <i/>
        <sz val="10"/>
        <rFont val="Calibri"/>
        <family val="2"/>
        <scheme val="minor"/>
      </rPr>
      <t>(in Running ft.)As per approved plan approx.</t>
    </r>
  </si>
  <si>
    <t>Year of Construction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</si>
  <si>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</si>
  <si>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</si>
  <si>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running ft.)</t>
    </r>
  </si>
  <si>
    <t>Discounting Factor</t>
  </si>
  <si>
    <t xml:space="preserve">BUILDING VALUATION OF PROPERTY OF M/S CENTURY NF CASTINGS (A DIVISION OF CENTURY ALUM.MFG.CO.LTD)  | SITUATED AT PLOT NO. 1, SECTOR-25, URBAN ESTATE, FARIDABAD, HARYANA
</t>
  </si>
  <si>
    <t>RCC</t>
  </si>
  <si>
    <t>Admin Block</t>
  </si>
  <si>
    <t>First Floor</t>
  </si>
  <si>
    <t>Second Floor</t>
  </si>
  <si>
    <t>Labour Block</t>
  </si>
  <si>
    <t>Side Coverd Shed</t>
  </si>
  <si>
    <t>Back Cover Shed</t>
  </si>
  <si>
    <t>Mezzanine Floor</t>
  </si>
  <si>
    <t xml:space="preserve">Brick Wall Tin Shed </t>
  </si>
  <si>
    <t>RCC Structure with truss, brick wall and Tin  Sheet Roofing.</t>
  </si>
  <si>
    <t xml:space="preserve"> Truss and Tin Shed </t>
  </si>
  <si>
    <t xml:space="preserve">Brick Wall,truss and Tin Shed </t>
  </si>
  <si>
    <t xml:space="preserve">Brick Wall,truss Tin Shed </t>
  </si>
  <si>
    <t>Iron Slab only</t>
  </si>
  <si>
    <t>1. All the details pertaing to the building area statement such as area, floor, etc has been taken from the site measurement during the survey.</t>
  </si>
  <si>
    <t xml:space="preserve">5.As per our site survey we have observed the maintenance of the building is avergae . </t>
  </si>
  <si>
    <t>6.We have considered the covered area as per the  measurement done during the site survey  i.e 77,832 sq.ft only.</t>
  </si>
  <si>
    <t>Covered Area 
(in sq 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</si>
</sst>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0.0000"/>
    <numFmt numFmtId="165" formatCode="_ &quot;₹&quot;\ * #,##0_ ;_ &quot;₹&quot;\ * \-#,##0_ ;_ &quot;₹&quot;\ * &quot;-&quot;??_ ;_ @_ "/>
    <numFmt numFmtId="166" formatCode="_ * #,##0_ ;_ * \-#,##0_ ;_ * &quot;-&quot;??_ ;_ @_ "/>
    <numFmt numFmtId="170" formatCode="_ * #,##0.0000_ ;_ * \-#,##0.00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1E3661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9" fontId="0" fillId="0" borderId="1" xfId="2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0" fillId="0" borderId="0" xfId="0"/>
    <xf numFmtId="165" fontId="0" fillId="0" borderId="0" xfId="0" applyNumberFormat="1"/>
    <xf numFmtId="43" fontId="0" fillId="0" borderId="0" xfId="0" applyNumberFormat="1"/>
    <xf numFmtId="166" fontId="0" fillId="0" borderId="0" xfId="5" applyNumberFormat="1" applyFont="1"/>
    <xf numFmtId="0" fontId="6" fillId="4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6" fontId="0" fillId="0" borderId="1" xfId="5" applyNumberFormat="1" applyFont="1" applyBorder="1" applyAlignment="1">
      <alignment horizontal="center" vertical="center" wrapText="1"/>
    </xf>
    <xf numFmtId="166" fontId="3" fillId="3" borderId="2" xfId="5" applyNumberFormat="1" applyFont="1" applyFill="1" applyBorder="1" applyAlignment="1">
      <alignment horizontal="center" vertical="center" wrapText="1"/>
    </xf>
    <xf numFmtId="166" fontId="2" fillId="2" borderId="1" xfId="5" applyNumberFormat="1" applyFont="1" applyFill="1" applyBorder="1" applyAlignment="1">
      <alignment horizontal="center" vertical="center" wrapText="1"/>
    </xf>
    <xf numFmtId="166" fontId="0" fillId="0" borderId="1" xfId="5" applyNumberFormat="1" applyFont="1" applyFill="1" applyBorder="1" applyAlignment="1">
      <alignment horizontal="center" vertical="center" wrapText="1"/>
    </xf>
    <xf numFmtId="166" fontId="0" fillId="0" borderId="3" xfId="5" applyNumberFormat="1" applyFont="1" applyFill="1" applyBorder="1" applyAlignment="1">
      <alignment horizontal="center" vertical="center" wrapText="1"/>
    </xf>
    <xf numFmtId="166" fontId="0" fillId="0" borderId="1" xfId="5" applyNumberFormat="1" applyFont="1" applyBorder="1"/>
    <xf numFmtId="166" fontId="2" fillId="0" borderId="1" xfId="5" applyNumberFormat="1" applyFont="1" applyBorder="1" applyAlignment="1">
      <alignment horizontal="center" vertical="center" wrapText="1"/>
    </xf>
    <xf numFmtId="166" fontId="2" fillId="0" borderId="1" xfId="5" applyNumberFormat="1" applyFont="1" applyBorder="1" applyAlignment="1">
      <alignment horizontal="center" vertical="center" wrapText="1"/>
    </xf>
    <xf numFmtId="166" fontId="2" fillId="0" borderId="1" xfId="5" applyNumberFormat="1" applyFont="1" applyBorder="1" applyAlignment="1">
      <alignment horizontal="right" vertical="center" wrapText="1"/>
    </xf>
    <xf numFmtId="166" fontId="0" fillId="0" borderId="1" xfId="5" applyNumberFormat="1" applyFont="1" applyBorder="1" applyAlignment="1">
      <alignment horizontal="center" vertical="top" wrapText="1"/>
    </xf>
    <xf numFmtId="43" fontId="0" fillId="0" borderId="1" xfId="5" applyNumberFormat="1" applyFont="1" applyBorder="1" applyAlignment="1">
      <alignment horizontal="center" vertical="center" wrapText="1"/>
    </xf>
    <xf numFmtId="170" fontId="0" fillId="0" borderId="1" xfId="5" applyNumberFormat="1" applyFont="1" applyBorder="1" applyAlignment="1">
      <alignment horizontal="center" vertical="center" wrapText="1"/>
    </xf>
  </cellXfs>
  <cellStyles count="6">
    <cellStyle name="Comma" xfId="5" builtinId="3"/>
    <cellStyle name="Comma 2" xfId="3"/>
    <cellStyle name="Currency" xfId="1" builtinId="4"/>
    <cellStyle name="Currency 2" xf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tabSelected="1" zoomScaleNormal="100" workbookViewId="0">
      <selection sqref="A1:S16"/>
    </sheetView>
  </sheetViews>
  <sheetFormatPr defaultRowHeight="15" x14ac:dyDescent="0.25"/>
  <cols>
    <col min="1" max="1" width="4.140625" bestFit="1" customWidth="1"/>
    <col min="2" max="2" width="17" bestFit="1" customWidth="1"/>
    <col min="3" max="3" width="11" style="3" bestFit="1" customWidth="1"/>
    <col min="4" max="4" width="9.42578125" style="3" bestFit="1" customWidth="1"/>
    <col min="5" max="5" width="17.85546875" customWidth="1"/>
    <col min="6" max="6" width="14.85546875" style="3" customWidth="1"/>
    <col min="7" max="7" width="11.5703125" customWidth="1"/>
    <col min="8" max="8" width="12.28515625" bestFit="1" customWidth="1"/>
    <col min="9" max="9" width="6.42578125" hidden="1" customWidth="1"/>
    <col min="10" max="10" width="10.42578125" hidden="1" customWidth="1"/>
    <col min="11" max="11" width="9.42578125" hidden="1" customWidth="1"/>
    <col min="12" max="12" width="7.7109375" hidden="1" customWidth="1"/>
    <col min="13" max="13" width="7.42578125" hidden="1" customWidth="1"/>
    <col min="14" max="14" width="11.85546875" hidden="1" customWidth="1"/>
    <col min="15" max="15" width="12.7109375" hidden="1" customWidth="1"/>
    <col min="16" max="16" width="12.85546875" hidden="1" customWidth="1"/>
    <col min="17" max="17" width="12.28515625" hidden="1" customWidth="1"/>
    <col min="18" max="18" width="8.28515625" hidden="1" customWidth="1"/>
    <col min="19" max="19" width="13.140625" hidden="1" customWidth="1"/>
    <col min="21" max="21" width="5.85546875" bestFit="1" customWidth="1"/>
    <col min="23" max="23" width="7" bestFit="1" customWidth="1"/>
  </cols>
  <sheetData>
    <row r="1" spans="1:23" s="3" customFormat="1" ht="72.75" customHeight="1" x14ac:dyDescent="0.25">
      <c r="A1" s="21" t="s">
        <v>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23" ht="60" x14ac:dyDescent="0.25">
      <c r="A2" s="22" t="s">
        <v>0</v>
      </c>
      <c r="B2" s="22" t="s">
        <v>16</v>
      </c>
      <c r="C2" s="22" t="s">
        <v>19</v>
      </c>
      <c r="D2" s="22" t="s">
        <v>22</v>
      </c>
      <c r="E2" s="22" t="s">
        <v>1</v>
      </c>
      <c r="F2" s="22" t="s">
        <v>21</v>
      </c>
      <c r="G2" s="22" t="s">
        <v>49</v>
      </c>
      <c r="H2" s="22" t="s">
        <v>26</v>
      </c>
      <c r="I2" s="22" t="s">
        <v>2</v>
      </c>
      <c r="J2" s="22" t="s">
        <v>3</v>
      </c>
      <c r="K2" s="22" t="s">
        <v>4</v>
      </c>
      <c r="L2" s="22" t="s">
        <v>5</v>
      </c>
      <c r="M2" s="22" t="s">
        <v>6</v>
      </c>
      <c r="N2" s="22" t="s">
        <v>7</v>
      </c>
      <c r="O2" s="22" t="s">
        <v>8</v>
      </c>
      <c r="P2" s="22" t="s">
        <v>9</v>
      </c>
      <c r="Q2" s="22" t="s">
        <v>10</v>
      </c>
      <c r="R2" s="22" t="s">
        <v>15</v>
      </c>
      <c r="S2" s="22" t="s">
        <v>11</v>
      </c>
    </row>
    <row r="3" spans="1:23" ht="30" x14ac:dyDescent="0.25">
      <c r="A3" s="23">
        <v>1</v>
      </c>
      <c r="B3" s="20" t="s">
        <v>33</v>
      </c>
      <c r="C3" s="20" t="s">
        <v>20</v>
      </c>
      <c r="D3" s="20">
        <v>3.5</v>
      </c>
      <c r="E3" s="20" t="s">
        <v>32</v>
      </c>
      <c r="F3" s="20">
        <f>G3/10.7639</f>
        <v>435.34406674160851</v>
      </c>
      <c r="G3" s="20">
        <f>142*33</f>
        <v>4686</v>
      </c>
      <c r="H3" s="20">
        <v>1998</v>
      </c>
      <c r="I3" s="20">
        <v>2022</v>
      </c>
      <c r="J3" s="20">
        <f t="shared" ref="J3" si="0">I3-H3</f>
        <v>24</v>
      </c>
      <c r="K3" s="20">
        <v>60</v>
      </c>
      <c r="L3" s="1">
        <v>0.05</v>
      </c>
      <c r="M3" s="31">
        <f>(1-L3)/K3</f>
        <v>1.5833333333333331E-2</v>
      </c>
      <c r="N3" s="20">
        <v>1400</v>
      </c>
      <c r="O3" s="20">
        <f>N3*G3</f>
        <v>6560400</v>
      </c>
      <c r="P3" s="20">
        <f t="shared" ref="P3" si="1">O3*M3*J3</f>
        <v>2492951.9999999995</v>
      </c>
      <c r="Q3" s="20">
        <f t="shared" ref="Q3" si="2">MAX(O3-P3,0)</f>
        <v>4067448.0000000005</v>
      </c>
      <c r="R3" s="30">
        <v>0.1</v>
      </c>
      <c r="S3" s="20">
        <f>IF(Q3&gt;L3*O3,Q3*(1-R3),O3*L3)</f>
        <v>3660703.2000000007</v>
      </c>
    </row>
    <row r="4" spans="1:23" s="3" customFormat="1" x14ac:dyDescent="0.25">
      <c r="A4" s="23">
        <f>A3+1</f>
        <v>2</v>
      </c>
      <c r="B4" s="20" t="s">
        <v>33</v>
      </c>
      <c r="C4" s="20" t="s">
        <v>34</v>
      </c>
      <c r="D4" s="29">
        <v>3.5</v>
      </c>
      <c r="E4" s="20" t="s">
        <v>32</v>
      </c>
      <c r="F4" s="20">
        <f t="shared" ref="F4:F14" si="3">G4/10.7639</f>
        <v>435.34406674160851</v>
      </c>
      <c r="G4" s="20">
        <f>142*33</f>
        <v>4686</v>
      </c>
      <c r="H4" s="20">
        <v>1998</v>
      </c>
      <c r="I4" s="20">
        <v>2022</v>
      </c>
      <c r="J4" s="20">
        <f t="shared" ref="J4" si="4">I4-H4</f>
        <v>24</v>
      </c>
      <c r="K4" s="20">
        <v>60</v>
      </c>
      <c r="L4" s="1">
        <v>0.05</v>
      </c>
      <c r="M4" s="31">
        <f t="shared" ref="M4:M14" si="5">(1-L4)/K4</f>
        <v>1.5833333333333331E-2</v>
      </c>
      <c r="N4" s="20">
        <v>1400</v>
      </c>
      <c r="O4" s="20">
        <f t="shared" ref="O4:O13" si="6">N4*G4</f>
        <v>6560400</v>
      </c>
      <c r="P4" s="20">
        <f t="shared" ref="P4:P13" si="7">O4*M4*J4</f>
        <v>2492951.9999999995</v>
      </c>
      <c r="Q4" s="20">
        <f t="shared" ref="Q4:Q13" si="8">MAX(O4-P4,0)</f>
        <v>4067448.0000000005</v>
      </c>
      <c r="R4" s="30">
        <v>0.1</v>
      </c>
      <c r="S4" s="20">
        <f t="shared" ref="S4:S13" si="9">IF(Q4&gt;L4*O4,Q4*(1-R4),O4*L4)</f>
        <v>3660703.2000000007</v>
      </c>
      <c r="W4" s="3">
        <f>8194*0.6</f>
        <v>4916.3999999999996</v>
      </c>
    </row>
    <row r="5" spans="1:23" s="3" customFormat="1" ht="30" x14ac:dyDescent="0.25">
      <c r="A5" s="23">
        <f t="shared" ref="A5:A14" si="10">A4+1</f>
        <v>3</v>
      </c>
      <c r="B5" s="20" t="s">
        <v>33</v>
      </c>
      <c r="C5" s="20" t="s">
        <v>35</v>
      </c>
      <c r="D5" s="29">
        <v>3.5</v>
      </c>
      <c r="E5" s="20" t="s">
        <v>32</v>
      </c>
      <c r="F5" s="20">
        <f t="shared" si="3"/>
        <v>32.516095467256292</v>
      </c>
      <c r="G5" s="20">
        <v>350</v>
      </c>
      <c r="H5" s="20">
        <v>1998</v>
      </c>
      <c r="I5" s="20">
        <v>2022</v>
      </c>
      <c r="J5" s="20">
        <f t="shared" ref="J5:J14" si="11">I5-H5</f>
        <v>24</v>
      </c>
      <c r="K5" s="20">
        <v>60</v>
      </c>
      <c r="L5" s="1">
        <v>0.05</v>
      </c>
      <c r="M5" s="31">
        <f t="shared" si="5"/>
        <v>1.5833333333333331E-2</v>
      </c>
      <c r="N5" s="20">
        <v>1400</v>
      </c>
      <c r="O5" s="20">
        <f t="shared" si="6"/>
        <v>490000</v>
      </c>
      <c r="P5" s="20">
        <f t="shared" si="7"/>
        <v>186199.99999999997</v>
      </c>
      <c r="Q5" s="20">
        <f t="shared" si="8"/>
        <v>303800</v>
      </c>
      <c r="R5" s="30">
        <v>0.1</v>
      </c>
      <c r="S5" s="20">
        <f t="shared" si="9"/>
        <v>273420</v>
      </c>
    </row>
    <row r="6" spans="1:23" s="3" customFormat="1" ht="30" x14ac:dyDescent="0.25">
      <c r="A6" s="23">
        <f t="shared" si="10"/>
        <v>4</v>
      </c>
      <c r="B6" s="20" t="s">
        <v>33</v>
      </c>
      <c r="C6" s="20" t="s">
        <v>35</v>
      </c>
      <c r="D6" s="29">
        <v>3.5</v>
      </c>
      <c r="E6" s="20" t="s">
        <v>44</v>
      </c>
      <c r="F6" s="20">
        <f t="shared" si="3"/>
        <v>65.961222233577047</v>
      </c>
      <c r="G6" s="20">
        <v>710</v>
      </c>
      <c r="H6" s="20">
        <v>1998</v>
      </c>
      <c r="I6" s="20">
        <v>2022</v>
      </c>
      <c r="J6" s="20">
        <f t="shared" ref="J6" si="12">I6-H6</f>
        <v>24</v>
      </c>
      <c r="K6" s="20">
        <v>45</v>
      </c>
      <c r="L6" s="1">
        <v>0.05</v>
      </c>
      <c r="M6" s="31">
        <f t="shared" si="5"/>
        <v>2.1111111111111112E-2</v>
      </c>
      <c r="N6" s="20">
        <v>800</v>
      </c>
      <c r="O6" s="20">
        <f t="shared" ref="O6" si="13">N6*G6</f>
        <v>568000</v>
      </c>
      <c r="P6" s="20">
        <f t="shared" ref="P6" si="14">O6*M6*J6</f>
        <v>287786.66666666669</v>
      </c>
      <c r="Q6" s="20">
        <f t="shared" ref="Q6" si="15">MAX(O6-P6,0)</f>
        <v>280213.33333333331</v>
      </c>
      <c r="R6" s="30">
        <v>0.1</v>
      </c>
      <c r="S6" s="20">
        <f t="shared" ref="S6" si="16">IF(Q6&gt;L6*O6,Q6*(1-R6),O6*L6)</f>
        <v>252192</v>
      </c>
    </row>
    <row r="7" spans="1:23" s="3" customFormat="1" ht="30" x14ac:dyDescent="0.25">
      <c r="A7" s="23">
        <f t="shared" si="10"/>
        <v>5</v>
      </c>
      <c r="B7" s="20" t="s">
        <v>36</v>
      </c>
      <c r="C7" s="20" t="s">
        <v>20</v>
      </c>
      <c r="D7" s="29">
        <v>3.5</v>
      </c>
      <c r="E7" s="20" t="s">
        <v>32</v>
      </c>
      <c r="F7" s="20">
        <f t="shared" si="3"/>
        <v>69.67734742983491</v>
      </c>
      <c r="G7" s="20">
        <v>750</v>
      </c>
      <c r="H7" s="20">
        <v>1998</v>
      </c>
      <c r="I7" s="20">
        <v>2022</v>
      </c>
      <c r="J7" s="20">
        <f t="shared" si="11"/>
        <v>24</v>
      </c>
      <c r="K7" s="20">
        <v>60</v>
      </c>
      <c r="L7" s="1">
        <v>0.05</v>
      </c>
      <c r="M7" s="31">
        <f t="shared" si="5"/>
        <v>1.5833333333333331E-2</v>
      </c>
      <c r="N7" s="20">
        <v>1400</v>
      </c>
      <c r="O7" s="20">
        <f t="shared" si="6"/>
        <v>1050000</v>
      </c>
      <c r="P7" s="20">
        <f t="shared" si="7"/>
        <v>398999.99999999988</v>
      </c>
      <c r="Q7" s="20">
        <f t="shared" si="8"/>
        <v>651000.00000000012</v>
      </c>
      <c r="R7" s="30">
        <v>0.1</v>
      </c>
      <c r="S7" s="20">
        <f t="shared" si="9"/>
        <v>585900.00000000012</v>
      </c>
    </row>
    <row r="8" spans="1:23" s="3" customFormat="1" x14ac:dyDescent="0.25">
      <c r="A8" s="23">
        <f t="shared" si="10"/>
        <v>6</v>
      </c>
      <c r="B8" s="20" t="s">
        <v>36</v>
      </c>
      <c r="C8" s="20" t="s">
        <v>34</v>
      </c>
      <c r="D8" s="29">
        <v>3.5</v>
      </c>
      <c r="E8" s="20" t="s">
        <v>32</v>
      </c>
      <c r="F8" s="20">
        <f t="shared" si="3"/>
        <v>69.67734742983491</v>
      </c>
      <c r="G8" s="20">
        <v>750</v>
      </c>
      <c r="H8" s="20">
        <v>1998</v>
      </c>
      <c r="I8" s="20">
        <v>2022</v>
      </c>
      <c r="J8" s="20">
        <f t="shared" si="11"/>
        <v>24</v>
      </c>
      <c r="K8" s="20">
        <v>60</v>
      </c>
      <c r="L8" s="1">
        <v>0.05</v>
      </c>
      <c r="M8" s="31">
        <f t="shared" si="5"/>
        <v>1.5833333333333331E-2</v>
      </c>
      <c r="N8" s="20">
        <v>1400</v>
      </c>
      <c r="O8" s="20">
        <f t="shared" si="6"/>
        <v>1050000</v>
      </c>
      <c r="P8" s="20">
        <f t="shared" si="7"/>
        <v>398999.99999999988</v>
      </c>
      <c r="Q8" s="20">
        <f t="shared" si="8"/>
        <v>651000.00000000012</v>
      </c>
      <c r="R8" s="30">
        <v>0.1</v>
      </c>
      <c r="S8" s="20">
        <f t="shared" si="9"/>
        <v>585900.00000000012</v>
      </c>
    </row>
    <row r="9" spans="1:23" s="3" customFormat="1" ht="30" x14ac:dyDescent="0.25">
      <c r="A9" s="23">
        <f t="shared" si="10"/>
        <v>7</v>
      </c>
      <c r="B9" s="20" t="s">
        <v>36</v>
      </c>
      <c r="C9" s="20" t="s">
        <v>35</v>
      </c>
      <c r="D9" s="29">
        <v>3.5</v>
      </c>
      <c r="E9" s="20" t="s">
        <v>40</v>
      </c>
      <c r="F9" s="20">
        <f t="shared" si="3"/>
        <v>69.67734742983491</v>
      </c>
      <c r="G9" s="20">
        <v>750</v>
      </c>
      <c r="H9" s="20">
        <v>1998</v>
      </c>
      <c r="I9" s="20">
        <v>2022</v>
      </c>
      <c r="J9" s="20">
        <f t="shared" si="11"/>
        <v>24</v>
      </c>
      <c r="K9" s="20">
        <v>45</v>
      </c>
      <c r="L9" s="1">
        <v>0.05</v>
      </c>
      <c r="M9" s="31">
        <f t="shared" si="5"/>
        <v>2.1111111111111112E-2</v>
      </c>
      <c r="N9" s="20">
        <v>800</v>
      </c>
      <c r="O9" s="20">
        <f t="shared" si="6"/>
        <v>600000</v>
      </c>
      <c r="P9" s="20">
        <f t="shared" si="7"/>
        <v>304000</v>
      </c>
      <c r="Q9" s="20">
        <f t="shared" si="8"/>
        <v>296000</v>
      </c>
      <c r="R9" s="30">
        <v>0.1</v>
      </c>
      <c r="S9" s="20">
        <f t="shared" si="9"/>
        <v>266400</v>
      </c>
    </row>
    <row r="10" spans="1:23" s="3" customFormat="1" ht="60" x14ac:dyDescent="0.25">
      <c r="A10" s="23">
        <f t="shared" si="10"/>
        <v>8</v>
      </c>
      <c r="B10" s="24" t="s">
        <v>18</v>
      </c>
      <c r="C10" s="20" t="s">
        <v>20</v>
      </c>
      <c r="D10" s="29">
        <v>16</v>
      </c>
      <c r="E10" s="20" t="s">
        <v>41</v>
      </c>
      <c r="F10" s="20">
        <f t="shared" si="3"/>
        <v>3759.7896673138921</v>
      </c>
      <c r="G10" s="20">
        <v>40470</v>
      </c>
      <c r="H10" s="20">
        <v>1998</v>
      </c>
      <c r="I10" s="20">
        <v>2022</v>
      </c>
      <c r="J10" s="20">
        <f t="shared" si="11"/>
        <v>24</v>
      </c>
      <c r="K10" s="20">
        <v>45</v>
      </c>
      <c r="L10" s="1">
        <v>0.05</v>
      </c>
      <c r="M10" s="31">
        <f t="shared" si="5"/>
        <v>2.1111111111111112E-2</v>
      </c>
      <c r="N10" s="20">
        <v>1500</v>
      </c>
      <c r="O10" s="20">
        <f t="shared" si="6"/>
        <v>60705000</v>
      </c>
      <c r="P10" s="20">
        <f t="shared" si="7"/>
        <v>30757200</v>
      </c>
      <c r="Q10" s="20">
        <f t="shared" si="8"/>
        <v>29947800</v>
      </c>
      <c r="R10" s="30">
        <v>0.1</v>
      </c>
      <c r="S10" s="20">
        <f t="shared" si="9"/>
        <v>26953020</v>
      </c>
    </row>
    <row r="11" spans="1:23" s="3" customFormat="1" ht="30" x14ac:dyDescent="0.25">
      <c r="A11" s="23">
        <f t="shared" si="10"/>
        <v>9</v>
      </c>
      <c r="B11" s="20" t="s">
        <v>37</v>
      </c>
      <c r="C11" s="20" t="s">
        <v>20</v>
      </c>
      <c r="D11" s="29">
        <v>6</v>
      </c>
      <c r="E11" s="20" t="s">
        <v>42</v>
      </c>
      <c r="F11" s="20">
        <f t="shared" si="3"/>
        <v>1240.8142030305</v>
      </c>
      <c r="G11" s="20">
        <v>13356</v>
      </c>
      <c r="H11" s="20">
        <v>1998</v>
      </c>
      <c r="I11" s="20">
        <v>2022</v>
      </c>
      <c r="J11" s="20">
        <f t="shared" si="11"/>
        <v>24</v>
      </c>
      <c r="K11" s="20">
        <v>45</v>
      </c>
      <c r="L11" s="1">
        <v>0.05</v>
      </c>
      <c r="M11" s="31">
        <f t="shared" si="5"/>
        <v>2.1111111111111112E-2</v>
      </c>
      <c r="N11" s="20">
        <v>400</v>
      </c>
      <c r="O11" s="20">
        <f t="shared" si="6"/>
        <v>5342400</v>
      </c>
      <c r="P11" s="20">
        <f t="shared" si="7"/>
        <v>2706816</v>
      </c>
      <c r="Q11" s="20">
        <f t="shared" si="8"/>
        <v>2635584</v>
      </c>
      <c r="R11" s="30">
        <v>0.1</v>
      </c>
      <c r="S11" s="20">
        <f t="shared" si="9"/>
        <v>2372025.6</v>
      </c>
    </row>
    <row r="12" spans="1:23" s="3" customFormat="1" ht="30" x14ac:dyDescent="0.25">
      <c r="A12" s="23">
        <f t="shared" si="10"/>
        <v>10</v>
      </c>
      <c r="B12" s="20" t="s">
        <v>37</v>
      </c>
      <c r="C12" s="20" t="s">
        <v>20</v>
      </c>
      <c r="D12" s="29">
        <v>6</v>
      </c>
      <c r="E12" s="20" t="s">
        <v>42</v>
      </c>
      <c r="F12" s="20">
        <f t="shared" si="3"/>
        <v>590.86390620500003</v>
      </c>
      <c r="G12" s="20">
        <v>6360</v>
      </c>
      <c r="H12" s="20">
        <v>1998</v>
      </c>
      <c r="I12" s="20">
        <v>2022</v>
      </c>
      <c r="J12" s="20">
        <f t="shared" si="11"/>
        <v>24</v>
      </c>
      <c r="K12" s="20">
        <v>45</v>
      </c>
      <c r="L12" s="1">
        <v>0.05</v>
      </c>
      <c r="M12" s="31">
        <f t="shared" si="5"/>
        <v>2.1111111111111112E-2</v>
      </c>
      <c r="N12" s="20">
        <v>400</v>
      </c>
      <c r="O12" s="20">
        <f t="shared" si="6"/>
        <v>2544000</v>
      </c>
      <c r="P12" s="20">
        <f t="shared" si="7"/>
        <v>1288960</v>
      </c>
      <c r="Q12" s="20">
        <f t="shared" si="8"/>
        <v>1255040</v>
      </c>
      <c r="R12" s="30">
        <v>0.1</v>
      </c>
      <c r="S12" s="20">
        <f t="shared" si="9"/>
        <v>1129536</v>
      </c>
    </row>
    <row r="13" spans="1:23" s="3" customFormat="1" ht="30" x14ac:dyDescent="0.25">
      <c r="A13" s="23">
        <f t="shared" si="10"/>
        <v>11</v>
      </c>
      <c r="B13" s="20" t="s">
        <v>38</v>
      </c>
      <c r="C13" s="20" t="s">
        <v>20</v>
      </c>
      <c r="D13" s="29">
        <v>6</v>
      </c>
      <c r="E13" s="20" t="s">
        <v>43</v>
      </c>
      <c r="F13" s="20">
        <f t="shared" si="3"/>
        <v>155.51983946339152</v>
      </c>
      <c r="G13" s="20">
        <v>1674</v>
      </c>
      <c r="H13" s="20">
        <v>1998</v>
      </c>
      <c r="I13" s="20">
        <v>2022</v>
      </c>
      <c r="J13" s="20">
        <f t="shared" si="11"/>
        <v>24</v>
      </c>
      <c r="K13" s="20">
        <v>45</v>
      </c>
      <c r="L13" s="1">
        <v>0.05</v>
      </c>
      <c r="M13" s="31">
        <f t="shared" si="5"/>
        <v>2.1111111111111112E-2</v>
      </c>
      <c r="N13" s="20">
        <v>800</v>
      </c>
      <c r="O13" s="20">
        <f t="shared" si="6"/>
        <v>1339200</v>
      </c>
      <c r="P13" s="20">
        <f t="shared" si="7"/>
        <v>678528</v>
      </c>
      <c r="Q13" s="20">
        <f t="shared" si="8"/>
        <v>660672</v>
      </c>
      <c r="R13" s="30">
        <v>0.1</v>
      </c>
      <c r="S13" s="20">
        <f t="shared" si="9"/>
        <v>594604.80000000005</v>
      </c>
    </row>
    <row r="14" spans="1:23" s="3" customFormat="1" ht="30" x14ac:dyDescent="0.25">
      <c r="A14" s="23">
        <f t="shared" si="10"/>
        <v>12</v>
      </c>
      <c r="B14" s="24" t="s">
        <v>18</v>
      </c>
      <c r="C14" s="20" t="s">
        <v>39</v>
      </c>
      <c r="D14" s="20"/>
      <c r="E14" s="20" t="s">
        <v>45</v>
      </c>
      <c r="F14" s="20">
        <f t="shared" si="3"/>
        <v>305.65129739220913</v>
      </c>
      <c r="G14" s="20">
        <v>3290</v>
      </c>
      <c r="H14" s="20">
        <v>1998</v>
      </c>
      <c r="I14" s="20">
        <v>2022</v>
      </c>
      <c r="J14" s="20">
        <f t="shared" si="11"/>
        <v>24</v>
      </c>
      <c r="K14" s="20">
        <v>45</v>
      </c>
      <c r="L14" s="1">
        <v>0.05</v>
      </c>
      <c r="M14" s="31">
        <f t="shared" si="5"/>
        <v>2.1111111111111112E-2</v>
      </c>
      <c r="N14" s="20">
        <v>500</v>
      </c>
      <c r="O14" s="20">
        <f t="shared" ref="O14" si="17">N14*G14</f>
        <v>1645000</v>
      </c>
      <c r="P14" s="20">
        <f t="shared" ref="P14" si="18">O14*M14*J14</f>
        <v>833466.66666666674</v>
      </c>
      <c r="Q14" s="20">
        <f t="shared" ref="Q14" si="19">MAX(O14-P14,0)</f>
        <v>811533.33333333326</v>
      </c>
      <c r="R14" s="30">
        <v>0.1</v>
      </c>
      <c r="S14" s="20">
        <f t="shared" ref="S14" si="20">IF(Q14&gt;L14*O14,Q14*(1-R14),O14*L14)</f>
        <v>730380</v>
      </c>
    </row>
    <row r="15" spans="1:23" s="3" customFormat="1" x14ac:dyDescent="0.25">
      <c r="A15" s="23"/>
      <c r="B15" s="20"/>
      <c r="C15" s="20"/>
      <c r="D15" s="20"/>
      <c r="E15" s="20"/>
      <c r="F15" s="25"/>
      <c r="G15" s="25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</row>
    <row r="16" spans="1:23" x14ac:dyDescent="0.25">
      <c r="A16" s="26" t="s">
        <v>12</v>
      </c>
      <c r="B16" s="26"/>
      <c r="C16" s="26"/>
      <c r="D16" s="26"/>
      <c r="E16" s="26"/>
      <c r="F16" s="27">
        <f>SUM(F3:F15)</f>
        <v>7230.8364068785477</v>
      </c>
      <c r="G16" s="28">
        <f>SUM(G3:G14)</f>
        <v>77832</v>
      </c>
      <c r="H16" s="26"/>
      <c r="I16" s="26"/>
      <c r="J16" s="26"/>
      <c r="K16" s="26"/>
      <c r="L16" s="26"/>
      <c r="M16" s="26"/>
      <c r="N16" s="26"/>
      <c r="O16" s="27">
        <f>SUM(O3:O15)</f>
        <v>88454400</v>
      </c>
      <c r="P16" s="27"/>
      <c r="Q16" s="27">
        <f>SUM(Q3:Q15)</f>
        <v>45627538.666666672</v>
      </c>
      <c r="R16" s="27"/>
      <c r="S16" s="27">
        <f>SUM(S3:S15)</f>
        <v>41064784.800000004</v>
      </c>
    </row>
    <row r="17" spans="1:23" x14ac:dyDescent="0.25">
      <c r="A17" s="19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spans="1:23" x14ac:dyDescent="0.25">
      <c r="A18" s="15" t="s">
        <v>46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</row>
    <row r="19" spans="1:23" x14ac:dyDescent="0.25">
      <c r="A19" s="15" t="s">
        <v>23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</row>
    <row r="20" spans="1:23" x14ac:dyDescent="0.25">
      <c r="A20" s="15" t="s">
        <v>14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1:23" x14ac:dyDescent="0.25">
      <c r="A21" s="15" t="s">
        <v>17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</row>
    <row r="22" spans="1:23" x14ac:dyDescent="0.25">
      <c r="A22" s="16" t="s">
        <v>47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8"/>
    </row>
    <row r="23" spans="1:23" x14ac:dyDescent="0.25">
      <c r="A23" s="15" t="s">
        <v>48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2"/>
      <c r="U23" s="2"/>
      <c r="V23" s="2"/>
      <c r="W23" s="3"/>
    </row>
    <row r="25" spans="1:23" x14ac:dyDescent="0.25">
      <c r="G25" s="5"/>
    </row>
    <row r="28" spans="1:23" x14ac:dyDescent="0.25">
      <c r="L28" s="4"/>
    </row>
  </sheetData>
  <mergeCells count="10">
    <mergeCell ref="A1:S1"/>
    <mergeCell ref="A23:S23"/>
    <mergeCell ref="A20:S20"/>
    <mergeCell ref="A21:S21"/>
    <mergeCell ref="A22:S22"/>
    <mergeCell ref="A16:E16"/>
    <mergeCell ref="H16:N16"/>
    <mergeCell ref="A17:S17"/>
    <mergeCell ref="A18:S18"/>
    <mergeCell ref="A19:S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5"/>
  <sheetViews>
    <sheetView workbookViewId="0">
      <selection activeCell="C5" sqref="C5"/>
    </sheetView>
  </sheetViews>
  <sheetFormatPr defaultRowHeight="15" x14ac:dyDescent="0.25"/>
  <cols>
    <col min="2" max="2" width="12.42578125" bestFit="1" customWidth="1"/>
    <col min="3" max="3" width="14.28515625" bestFit="1" customWidth="1"/>
    <col min="5" max="5" width="14.28515625" bestFit="1" customWidth="1"/>
  </cols>
  <sheetData>
    <row r="3" spans="3:7" x14ac:dyDescent="0.25">
      <c r="C3">
        <v>87120</v>
      </c>
      <c r="E3">
        <v>7943455</v>
      </c>
      <c r="G3">
        <v>36000000</v>
      </c>
    </row>
    <row r="4" spans="3:7" x14ac:dyDescent="0.25">
      <c r="C4">
        <v>500</v>
      </c>
      <c r="E4">
        <v>2</v>
      </c>
      <c r="G4">
        <f>60000</f>
        <v>60000</v>
      </c>
    </row>
    <row r="5" spans="3:7" x14ac:dyDescent="0.25">
      <c r="C5" s="6">
        <f>C4*C3</f>
        <v>43560000</v>
      </c>
      <c r="E5" s="6">
        <f>E4*E3</f>
        <v>15886910</v>
      </c>
      <c r="G5">
        <f>G3/G4</f>
        <v>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selection activeCell="B4" sqref="B4"/>
    </sheetView>
  </sheetViews>
  <sheetFormatPr defaultRowHeight="15" x14ac:dyDescent="0.25"/>
  <cols>
    <col min="1" max="2" width="8.7109375" bestFit="1" customWidth="1"/>
    <col min="3" max="3" width="8.42578125" bestFit="1" customWidth="1"/>
    <col min="5" max="5" width="8.5703125" bestFit="1" customWidth="1"/>
    <col min="6" max="6" width="7.7109375" bestFit="1" customWidth="1"/>
    <col min="7" max="7" width="9" bestFit="1" customWidth="1"/>
    <col min="8" max="8" width="8" bestFit="1" customWidth="1"/>
    <col min="9" max="9" width="11.5703125" bestFit="1" customWidth="1"/>
    <col min="10" max="10" width="10.5703125" bestFit="1" customWidth="1"/>
    <col min="11" max="11" width="11.5703125" bestFit="1" customWidth="1"/>
    <col min="12" max="12" width="8.7109375" bestFit="1" customWidth="1"/>
    <col min="13" max="13" width="11.5703125" bestFit="1" customWidth="1"/>
  </cols>
  <sheetData>
    <row r="1" spans="1:13" ht="15.75" x14ac:dyDescent="0.25">
      <c r="A1" s="14" t="s">
        <v>24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105" x14ac:dyDescent="0.25">
      <c r="A2" s="7" t="s">
        <v>25</v>
      </c>
      <c r="B2" s="7" t="s">
        <v>26</v>
      </c>
      <c r="C2" s="7" t="s">
        <v>2</v>
      </c>
      <c r="D2" s="7" t="s">
        <v>27</v>
      </c>
      <c r="E2" s="7" t="s">
        <v>28</v>
      </c>
      <c r="F2" s="7" t="s">
        <v>5</v>
      </c>
      <c r="G2" s="7" t="s">
        <v>6</v>
      </c>
      <c r="H2" s="7" t="s">
        <v>29</v>
      </c>
      <c r="I2" s="7" t="s">
        <v>8</v>
      </c>
      <c r="J2" s="7" t="s">
        <v>9</v>
      </c>
      <c r="K2" s="7" t="s">
        <v>10</v>
      </c>
      <c r="L2" s="7" t="s">
        <v>30</v>
      </c>
      <c r="M2" s="7" t="s">
        <v>11</v>
      </c>
    </row>
    <row r="3" spans="1:13" x14ac:dyDescent="0.25">
      <c r="A3" s="8">
        <f>(110*2)+60*2</f>
        <v>340</v>
      </c>
      <c r="B3" s="9">
        <v>1998</v>
      </c>
      <c r="C3" s="9">
        <v>2022</v>
      </c>
      <c r="D3" s="9">
        <f>C3-B3</f>
        <v>24</v>
      </c>
      <c r="E3" s="9">
        <v>60</v>
      </c>
      <c r="F3" s="10">
        <v>0.1</v>
      </c>
      <c r="G3" s="11">
        <f>(1-F3)/E3</f>
        <v>1.5000000000000001E-2</v>
      </c>
      <c r="H3" s="12">
        <v>1500</v>
      </c>
      <c r="I3" s="12">
        <f>H3*A3</f>
        <v>510000</v>
      </c>
      <c r="J3" s="12">
        <f>I3*G3*D3</f>
        <v>183600.00000000003</v>
      </c>
      <c r="K3" s="12">
        <f>MAX(I3-J3,0)</f>
        <v>326400</v>
      </c>
      <c r="L3" s="13">
        <v>0</v>
      </c>
      <c r="M3" s="12">
        <f>IF(K3&gt;F3*I3,K3*(1-L3),I3*F3)</f>
        <v>326400</v>
      </c>
    </row>
  </sheetData>
  <mergeCells count="1">
    <mergeCell ref="A1:M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M6"/>
  <sheetViews>
    <sheetView workbookViewId="0">
      <selection activeCell="M6" sqref="M6"/>
    </sheetView>
  </sheetViews>
  <sheetFormatPr defaultRowHeight="15" x14ac:dyDescent="0.25"/>
  <cols>
    <col min="4" max="4" width="10" bestFit="1" customWidth="1"/>
    <col min="6" max="6" width="10" bestFit="1" customWidth="1"/>
    <col min="9" max="9" width="10" bestFit="1" customWidth="1"/>
  </cols>
  <sheetData>
    <row r="3" spans="4:13" x14ac:dyDescent="0.25">
      <c r="D3">
        <v>106500000</v>
      </c>
    </row>
    <row r="4" spans="4:13" x14ac:dyDescent="0.25">
      <c r="D4">
        <f>D3/1430</f>
        <v>74475.524475524478</v>
      </c>
      <c r="F4">
        <v>120000000</v>
      </c>
      <c r="I4">
        <v>115000000</v>
      </c>
      <c r="K4">
        <v>98500000</v>
      </c>
      <c r="M4">
        <v>94000000</v>
      </c>
    </row>
    <row r="5" spans="4:13" x14ac:dyDescent="0.25">
      <c r="F5">
        <v>1650</v>
      </c>
      <c r="I5">
        <f>I4/1340</f>
        <v>85820.895522388062</v>
      </c>
      <c r="K5">
        <f>K4/1600</f>
        <v>61562.5</v>
      </c>
      <c r="M5">
        <v>1385</v>
      </c>
    </row>
    <row r="6" spans="4:13" x14ac:dyDescent="0.25">
      <c r="F6">
        <f>F4/F5</f>
        <v>72727.272727272721</v>
      </c>
      <c r="M6">
        <f>M4/M5</f>
        <v>67870.036101083038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working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Gupta</dc:creator>
  <cp:lastModifiedBy>Rahul Gupta</cp:lastModifiedBy>
  <dcterms:created xsi:type="dcterms:W3CDTF">2022-07-28T09:17:09Z</dcterms:created>
  <dcterms:modified xsi:type="dcterms:W3CDTF">2022-12-28T13:47:38Z</dcterms:modified>
</cp:coreProperties>
</file>