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ineer7.RKASSO\Desktop\VIS(2022-23)-PL525-422-732_printing_1672812895\"/>
    </mc:Choice>
  </mc:AlternateContent>
  <bookViews>
    <workbookView xWindow="-120" yWindow="-120" windowWidth="24240" windowHeight="13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" i="1" l="1"/>
  <c r="U6" i="1"/>
  <c r="U5" i="1"/>
  <c r="F6" i="1"/>
  <c r="F5" i="1"/>
  <c r="E7" i="1"/>
  <c r="D14" i="1" l="1"/>
  <c r="F7" i="1" l="1"/>
  <c r="G14" i="1" l="1"/>
  <c r="M6" i="1" l="1"/>
  <c r="J6" i="1"/>
  <c r="M5" i="1"/>
  <c r="J5" i="1"/>
  <c r="O5" i="1"/>
  <c r="O6" i="1" l="1"/>
  <c r="P6" i="1" s="1"/>
  <c r="Q6" i="1" s="1"/>
  <c r="S6" i="1" s="1"/>
  <c r="P5" i="1"/>
  <c r="Q5" i="1" s="1"/>
  <c r="S5" i="1" s="1"/>
  <c r="O7" i="1" l="1"/>
  <c r="P7" i="1"/>
  <c r="Q7" i="1" l="1"/>
  <c r="S7" i="1" l="1"/>
  <c r="G15" i="1"/>
  <c r="G16" i="1" s="1"/>
  <c r="D15" i="1" l="1"/>
  <c r="D16" i="1" s="1"/>
  <c r="D17" i="1" s="1"/>
  <c r="D18" i="1" s="1"/>
  <c r="S13" i="1"/>
  <c r="D19" i="1" l="1"/>
  <c r="G17" i="1"/>
</calcChain>
</file>

<file path=xl/sharedStrings.xml><?xml version="1.0" encoding="utf-8"?>
<sst xmlns="http://schemas.openxmlformats.org/spreadsheetml/2006/main" count="41" uniqueCount="40">
  <si>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</si>
  <si>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</si>
  <si>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</si>
  <si>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</si>
  <si>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</si>
  <si>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</si>
  <si>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</si>
  <si>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</si>
  <si>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</si>
  <si>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</si>
  <si>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</si>
  <si>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</si>
  <si>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</si>
  <si>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</si>
  <si>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</si>
  <si>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</si>
  <si>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</si>
  <si>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TOTAL</t>
  </si>
  <si>
    <t>Remarks:</t>
  </si>
  <si>
    <t>First Floor</t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</si>
  <si>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</si>
  <si>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LAND</t>
  </si>
  <si>
    <t>BUILDING</t>
  </si>
  <si>
    <t>TOTAL FMV</t>
  </si>
  <si>
    <t>ROUND OFF</t>
  </si>
  <si>
    <t>RV</t>
  </si>
  <si>
    <t>DV</t>
  </si>
  <si>
    <t>Ground Floor</t>
  </si>
  <si>
    <t>CIRCLE RATE</t>
  </si>
  <si>
    <t>Land</t>
  </si>
  <si>
    <t>Building</t>
  </si>
  <si>
    <t>Total</t>
  </si>
  <si>
    <t>Percenrage difference</t>
  </si>
  <si>
    <t>RCC framed  beam &amp; column on RCC slab</t>
  </si>
  <si>
    <t>Boundary Wall</t>
  </si>
  <si>
    <t>Government Guideline Value</t>
  </si>
  <si>
    <t>Government Guideline Rate (per sq.mtr.)</t>
  </si>
  <si>
    <r>
      <t xml:space="preserve">1. </t>
    </r>
    <r>
      <rPr>
        <i/>
        <sz val="10"/>
        <color theme="1"/>
        <rFont val="Calibri"/>
        <family val="2"/>
        <scheme val="minor"/>
      </rPr>
      <t>All the details pertaing to the building area statement such as area, floor, etc has been taken from approved building plan provided</t>
    </r>
  </si>
  <si>
    <r>
      <t>2.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</si>
  <si>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BUILDING VALUATION OF MR. DEEPAK CHANDRA JOSHI|VILL: INDERPUR, TEHSIL&amp; DIST. DEHRADUN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</si>
</sst>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[$₹-4009]\ * #,##0_ ;_ [$₹-4009]\ * \-#,##0_ ;_ [$₹-4009]\ * &quot;-&quot;??_ ;_ @_ "/>
    <numFmt numFmtId="167" formatCode="_ * #,##0_ ;_ * \-#,##0_ ;_ * &quot;-&quot;??_ ;_ @_ "/>
    <numFmt numFmtId="168" formatCode="_ [$₹-4009]\ * #,##0.00_ ;_ [$₹-4009]\ * \-#,##0.00_ ;_ [$₹-4009]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9" fontId="0" fillId="0" borderId="3" xfId="2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3" xfId="0" applyFont="1" applyFill="1" applyBorder="1"/>
    <xf numFmtId="166" fontId="0" fillId="5" borderId="3" xfId="0" applyNumberFormat="1" applyFill="1" applyBorder="1"/>
    <xf numFmtId="0" fontId="2" fillId="4" borderId="3" xfId="0" applyFont="1" applyFill="1" applyBorder="1" applyAlignment="1">
      <alignment wrapText="1"/>
    </xf>
    <xf numFmtId="166" fontId="2" fillId="5" borderId="3" xfId="0" applyNumberFormat="1" applyFont="1" applyFill="1" applyBorder="1"/>
    <xf numFmtId="165" fontId="2" fillId="5" borderId="3" xfId="1" applyNumberFormat="1" applyFont="1" applyFill="1" applyBorder="1"/>
    <xf numFmtId="167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167" fontId="2" fillId="0" borderId="3" xfId="3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6" fontId="0" fillId="0" borderId="3" xfId="3" applyNumberFormat="1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 wrapText="1"/>
    </xf>
    <xf numFmtId="2" fontId="0" fillId="0" borderId="3" xfId="0" applyNumberForma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168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3" xfId="0" applyBorder="1"/>
    <xf numFmtId="0" fontId="6" fillId="0" borderId="3" xfId="0" applyFont="1" applyBorder="1" applyAlignment="1">
      <alignment vertical="center"/>
    </xf>
    <xf numFmtId="165" fontId="0" fillId="0" borderId="0" xfId="0" applyNumberFormat="1"/>
    <xf numFmtId="167" fontId="0" fillId="0" borderId="3" xfId="3" applyNumberFormat="1" applyFont="1" applyBorder="1" applyAlignment="1">
      <alignment horizontal="center" vertical="center"/>
    </xf>
    <xf numFmtId="168" fontId="2" fillId="0" borderId="3" xfId="3" applyNumberFormat="1" applyFont="1" applyBorder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24"/>
  <sheetViews>
    <sheetView tabSelected="1" zoomScaleNormal="100" workbookViewId="0">
      <selection activeCell="U7" sqref="U7"/>
    </sheetView>
  </sheetViews>
  <sheetFormatPr defaultRowHeight="15" x14ac:dyDescent="0.25"/>
  <cols>
    <col min="1" max="1" width="7.42578125" customWidth="1"/>
    <col min="2" max="2" width="9.5703125" customWidth="1"/>
    <col min="3" max="3" width="12.7109375" customWidth="1"/>
    <col min="4" max="4" width="20" style="11" customWidth="1"/>
    <col min="5" max="5" width="13.140625" style="11" customWidth="1"/>
    <col min="6" max="6" width="14.85546875" customWidth="1"/>
    <col min="7" max="7" width="12.5703125" customWidth="1"/>
    <col min="8" max="8" width="15.7109375" customWidth="1"/>
    <col min="9" max="9" width="11" hidden="1" customWidth="1"/>
    <col min="10" max="10" width="10.42578125" hidden="1" customWidth="1"/>
    <col min="11" max="11" width="13" hidden="1" customWidth="1"/>
    <col min="12" max="12" width="9.140625" hidden="1" customWidth="1"/>
    <col min="13" max="13" width="12.140625" hidden="1" customWidth="1"/>
    <col min="14" max="14" width="12.7109375" style="21" customWidth="1"/>
    <col min="15" max="15" width="14.85546875" hidden="1" customWidth="1"/>
    <col min="16" max="16" width="16.85546875" hidden="1" customWidth="1"/>
    <col min="17" max="17" width="16.42578125" hidden="1" customWidth="1"/>
    <col min="18" max="18" width="10.28515625" hidden="1" customWidth="1"/>
    <col min="19" max="20" width="25.140625" customWidth="1"/>
    <col min="21" max="21" width="22.42578125" style="17" customWidth="1"/>
  </cols>
  <sheetData>
    <row r="3" spans="2:21" ht="20.25" customHeight="1" x14ac:dyDescent="0.25">
      <c r="B3" s="31" t="s">
        <v>39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2:21" ht="29.25" customHeight="1" x14ac:dyDescent="0.25">
      <c r="B4" s="1" t="s">
        <v>0</v>
      </c>
      <c r="C4" s="1" t="s">
        <v>1</v>
      </c>
      <c r="D4" s="1" t="s">
        <v>2</v>
      </c>
      <c r="E4" s="1" t="s">
        <v>20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1" t="s">
        <v>36</v>
      </c>
      <c r="U4" s="1" t="s">
        <v>35</v>
      </c>
    </row>
    <row r="5" spans="2:21" ht="45.75" customHeight="1" x14ac:dyDescent="0.25">
      <c r="B5" s="2">
        <v>1</v>
      </c>
      <c r="C5" s="3" t="s">
        <v>27</v>
      </c>
      <c r="D5" s="3" t="s">
        <v>33</v>
      </c>
      <c r="E5" s="25">
        <v>57.3</v>
      </c>
      <c r="F5" s="4">
        <f>E5*10.7639</f>
        <v>616.77146999999991</v>
      </c>
      <c r="G5" s="4">
        <v>12</v>
      </c>
      <c r="H5" s="2">
        <v>2022</v>
      </c>
      <c r="I5" s="2">
        <v>2022</v>
      </c>
      <c r="J5" s="2">
        <f>I5-H5</f>
        <v>0</v>
      </c>
      <c r="K5" s="2">
        <v>60</v>
      </c>
      <c r="L5" s="5">
        <v>0.1</v>
      </c>
      <c r="M5" s="6">
        <f>(1-L5)/K5</f>
        <v>1.5000000000000001E-2</v>
      </c>
      <c r="N5" s="7">
        <v>1700</v>
      </c>
      <c r="O5" s="7">
        <f>N5*F5</f>
        <v>1048511.4989999998</v>
      </c>
      <c r="P5" s="7">
        <f>O5*M5*J5</f>
        <v>0</v>
      </c>
      <c r="Q5" s="7">
        <f>MAX(O5-P5,0)</f>
        <v>1048511.4989999998</v>
      </c>
      <c r="R5" s="8">
        <v>0</v>
      </c>
      <c r="S5" s="7">
        <f t="shared" ref="S5:S6" si="0">IF(Q5&gt;L5*O5,Q5*(1-R5),O5*L5)</f>
        <v>1048511.4989999998</v>
      </c>
      <c r="T5" s="2">
        <v>12000</v>
      </c>
      <c r="U5" s="36">
        <f>T5*E5</f>
        <v>687600</v>
      </c>
    </row>
    <row r="6" spans="2:21" ht="48" customHeight="1" x14ac:dyDescent="0.25">
      <c r="B6" s="2">
        <v>2</v>
      </c>
      <c r="C6" s="2" t="s">
        <v>19</v>
      </c>
      <c r="D6" s="3" t="s">
        <v>33</v>
      </c>
      <c r="E6" s="25">
        <v>57.3</v>
      </c>
      <c r="F6" s="4">
        <f>E6*10.7639</f>
        <v>616.77146999999991</v>
      </c>
      <c r="G6" s="4">
        <v>12</v>
      </c>
      <c r="H6" s="2">
        <v>2022</v>
      </c>
      <c r="I6" s="2">
        <v>2022</v>
      </c>
      <c r="J6" s="2">
        <f t="shared" ref="J6" si="1">I6-H6</f>
        <v>0</v>
      </c>
      <c r="K6" s="2">
        <v>60</v>
      </c>
      <c r="L6" s="5">
        <v>0.1</v>
      </c>
      <c r="M6" s="6">
        <f t="shared" ref="M6" si="2">(1-L6)/K6</f>
        <v>1.5000000000000001E-2</v>
      </c>
      <c r="N6" s="7">
        <v>1700</v>
      </c>
      <c r="O6" s="7">
        <f t="shared" ref="O6" si="3">N6*F6</f>
        <v>1048511.4989999998</v>
      </c>
      <c r="P6" s="7">
        <f t="shared" ref="P6" si="4">O6*M6*J6</f>
        <v>0</v>
      </c>
      <c r="Q6" s="7">
        <f t="shared" ref="Q6" si="5">MAX(O6-P6,0)</f>
        <v>1048511.4989999998</v>
      </c>
      <c r="R6" s="8">
        <v>0</v>
      </c>
      <c r="S6" s="7">
        <f t="shared" si="0"/>
        <v>1048511.4989999998</v>
      </c>
      <c r="T6" s="2">
        <v>12000</v>
      </c>
      <c r="U6" s="36">
        <f>T6*E6</f>
        <v>687600</v>
      </c>
    </row>
    <row r="7" spans="2:21" x14ac:dyDescent="0.25">
      <c r="B7" s="30" t="s">
        <v>17</v>
      </c>
      <c r="C7" s="30"/>
      <c r="D7" s="30"/>
      <c r="E7" s="26">
        <f>SUM(E5:E6)</f>
        <v>114.6</v>
      </c>
      <c r="F7" s="20">
        <f>SUM(F5:F6)</f>
        <v>1233.5429399999998</v>
      </c>
      <c r="G7" s="9"/>
      <c r="H7" s="30"/>
      <c r="I7" s="30"/>
      <c r="J7" s="30"/>
      <c r="K7" s="30"/>
      <c r="L7" s="30"/>
      <c r="M7" s="30"/>
      <c r="N7" s="30"/>
      <c r="O7" s="10">
        <f>SUM(O5:O6)</f>
        <v>2097022.9979999997</v>
      </c>
      <c r="P7" s="10">
        <f>SUM(P5:P6)</f>
        <v>0</v>
      </c>
      <c r="Q7" s="10">
        <f>SUM(Q5:Q6)</f>
        <v>2097022.9979999997</v>
      </c>
      <c r="R7" s="10"/>
      <c r="S7" s="10">
        <f>SUM(S5:S6)</f>
        <v>2097022.9979999997</v>
      </c>
      <c r="T7" s="33"/>
      <c r="U7" s="37">
        <f>SUM(U5:U6)</f>
        <v>1375200</v>
      </c>
    </row>
    <row r="8" spans="2:21" x14ac:dyDescent="0.25">
      <c r="B8" s="34" t="s">
        <v>18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2:21" x14ac:dyDescent="0.25">
      <c r="B9" s="34" t="s">
        <v>37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2:21" x14ac:dyDescent="0.25">
      <c r="B10" s="34" t="s">
        <v>38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2" spans="2:21" x14ac:dyDescent="0.25">
      <c r="S12">
        <v>4028100</v>
      </c>
    </row>
    <row r="13" spans="2:21" ht="30" x14ac:dyDescent="0.25">
      <c r="C13" s="14" t="s">
        <v>34</v>
      </c>
      <c r="D13" s="13">
        <v>0</v>
      </c>
      <c r="F13" s="28" t="s">
        <v>28</v>
      </c>
      <c r="G13" s="29"/>
      <c r="N13" s="27"/>
      <c r="S13" s="35">
        <f>S7+S12</f>
        <v>6125122.9979999997</v>
      </c>
    </row>
    <row r="14" spans="2:21" x14ac:dyDescent="0.25">
      <c r="C14" s="12" t="s">
        <v>21</v>
      </c>
      <c r="D14" s="13">
        <f>(8551/9)*80000</f>
        <v>76008888.888888881</v>
      </c>
      <c r="F14" s="23" t="s">
        <v>29</v>
      </c>
      <c r="G14" s="22">
        <f>14000*3870</f>
        <v>54180000</v>
      </c>
    </row>
    <row r="15" spans="2:21" x14ac:dyDescent="0.25">
      <c r="C15" s="12" t="s">
        <v>22</v>
      </c>
      <c r="D15" s="13">
        <f>S7</f>
        <v>2097022.9979999997</v>
      </c>
      <c r="F15" s="23" t="s">
        <v>30</v>
      </c>
      <c r="G15" s="22">
        <f>E7*10000*0.88</f>
        <v>1008480</v>
      </c>
      <c r="J15" s="19"/>
    </row>
    <row r="16" spans="2:21" x14ac:dyDescent="0.25">
      <c r="C16" s="14" t="s">
        <v>23</v>
      </c>
      <c r="D16" s="15">
        <f>SUM(D13:D15)</f>
        <v>78105911.886888877</v>
      </c>
      <c r="F16" s="23" t="s">
        <v>31</v>
      </c>
      <c r="G16" s="22">
        <f>G15+G14</f>
        <v>55188480</v>
      </c>
      <c r="J16" s="19"/>
    </row>
    <row r="17" spans="3:10" ht="13.5" customHeight="1" x14ac:dyDescent="0.25">
      <c r="C17" s="14" t="s">
        <v>24</v>
      </c>
      <c r="D17" s="15">
        <f>ROUND(D16,-5)</f>
        <v>78100000</v>
      </c>
      <c r="F17" s="24" t="s">
        <v>32</v>
      </c>
      <c r="G17" s="8">
        <f>(1-G16/D17)</f>
        <v>0.29336133162612033</v>
      </c>
      <c r="J17" s="17"/>
    </row>
    <row r="18" spans="3:10" x14ac:dyDescent="0.25">
      <c r="C18" s="12" t="s">
        <v>25</v>
      </c>
      <c r="D18" s="16">
        <f>0.85*D17</f>
        <v>66385000</v>
      </c>
      <c r="J18" s="18"/>
    </row>
    <row r="19" spans="3:10" x14ac:dyDescent="0.25">
      <c r="C19" s="12" t="s">
        <v>26</v>
      </c>
      <c r="D19" s="16">
        <f>0.75*D17</f>
        <v>58575000</v>
      </c>
    </row>
    <row r="24" spans="3:10" x14ac:dyDescent="0.25">
      <c r="G24" s="21"/>
    </row>
  </sheetData>
  <mergeCells count="7">
    <mergeCell ref="F13:G13"/>
    <mergeCell ref="B7:D7"/>
    <mergeCell ref="H7:N7"/>
    <mergeCell ref="B3:U3"/>
    <mergeCell ref="B8:U8"/>
    <mergeCell ref="B9:U9"/>
    <mergeCell ref="B10:U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Arun Tomar</cp:lastModifiedBy>
  <dcterms:created xsi:type="dcterms:W3CDTF">2022-11-04T05:05:51Z</dcterms:created>
  <dcterms:modified xsi:type="dcterms:W3CDTF">2023-01-04T10:14:44Z</dcterms:modified>
</cp:coreProperties>
</file>