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15" activeTab="1"/>
  </bookViews>
  <sheets>
    <sheet name="Sheet1" sheetId="1" r:id="rId1"/>
    <sheet name="bUILDING sHEET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1" l="1"/>
  <c r="D17" i="2"/>
  <c r="F10" i="2" l="1"/>
  <c r="G10" i="2" s="1"/>
  <c r="V8" i="2"/>
  <c r="V7" i="2"/>
  <c r="V6" i="2"/>
  <c r="V5" i="2"/>
  <c r="V4" i="2"/>
  <c r="V3" i="2"/>
  <c r="V10" i="2" s="1"/>
  <c r="V9" i="2"/>
  <c r="E22" i="2"/>
  <c r="E21" i="2"/>
  <c r="D22" i="2"/>
  <c r="D21" i="2"/>
  <c r="S10" i="2"/>
  <c r="G4" i="2"/>
  <c r="P4" i="2" s="1"/>
  <c r="G5" i="2"/>
  <c r="P5" i="2" s="1"/>
  <c r="G6" i="2"/>
  <c r="G7" i="2"/>
  <c r="P7" i="2" s="1"/>
  <c r="G8" i="2"/>
  <c r="P8" i="2" s="1"/>
  <c r="G9" i="2"/>
  <c r="P9" i="2" s="1"/>
  <c r="G3" i="2"/>
  <c r="P3" i="2" s="1"/>
  <c r="P6" i="2"/>
  <c r="N6" i="2"/>
  <c r="K4" i="2"/>
  <c r="N4" i="2" s="1"/>
  <c r="K5" i="2"/>
  <c r="N5" i="2" s="1"/>
  <c r="K6" i="2"/>
  <c r="K7" i="2"/>
  <c r="N7" i="2" s="1"/>
  <c r="K8" i="2"/>
  <c r="N8" i="2" s="1"/>
  <c r="K9" i="2"/>
  <c r="N9" i="2" s="1"/>
  <c r="K3" i="2"/>
  <c r="N3" i="2" s="1"/>
  <c r="P10" i="2" l="1"/>
  <c r="Q6" i="2"/>
  <c r="R6" i="2" s="1"/>
  <c r="T6" i="2" s="1"/>
  <c r="Q4" i="2"/>
  <c r="Q8" i="2"/>
  <c r="R8" i="2" s="1"/>
  <c r="T8" i="2" s="1"/>
  <c r="Q7" i="2"/>
  <c r="R7" i="2" s="1"/>
  <c r="T7" i="2" s="1"/>
  <c r="Q9" i="2"/>
  <c r="R9" i="2" s="1"/>
  <c r="T9" i="2" s="1"/>
  <c r="Q5" i="2"/>
  <c r="R5" i="2" s="1"/>
  <c r="T5" i="2" s="1"/>
  <c r="R4" i="2"/>
  <c r="T4" i="2" s="1"/>
  <c r="Q3" i="2"/>
  <c r="I2" i="1"/>
  <c r="J2" i="1" s="1"/>
  <c r="F3" i="1"/>
  <c r="Q4" i="1"/>
  <c r="G16" i="1"/>
  <c r="G11" i="1"/>
  <c r="K2" i="1" l="1"/>
  <c r="J3" i="1"/>
  <c r="R3" i="2"/>
  <c r="Q10" i="2"/>
  <c r="D31" i="1"/>
  <c r="D32" i="1" s="1"/>
  <c r="D2" i="1"/>
  <c r="K4" i="1" l="1"/>
  <c r="K3" i="1"/>
  <c r="T3" i="2"/>
  <c r="T10" i="2" s="1"/>
  <c r="D18" i="2" s="1"/>
  <c r="R10" i="2"/>
  <c r="S17" i="2"/>
  <c r="F5" i="1"/>
  <c r="L9" i="1"/>
  <c r="M9" i="1" s="1"/>
  <c r="E2" i="1"/>
  <c r="D4" i="1"/>
  <c r="T17" i="2" l="1"/>
  <c r="G17" i="2"/>
  <c r="D19" i="2"/>
</calcChain>
</file>

<file path=xl/sharedStrings.xml><?xml version="1.0" encoding="utf-8"?>
<sst xmlns="http://schemas.openxmlformats.org/spreadsheetml/2006/main" count="86" uniqueCount="66">
  <si>
    <t>Land</t>
  </si>
  <si>
    <t>Hectare</t>
  </si>
  <si>
    <t>Sq. mtr.</t>
  </si>
  <si>
    <t>Building</t>
  </si>
  <si>
    <t>As per sale deed</t>
  </si>
  <si>
    <t>Hostel Building</t>
  </si>
  <si>
    <t>Subject property</t>
  </si>
  <si>
    <t>13000 to 15000</t>
  </si>
  <si>
    <t>commercial on road</t>
  </si>
  <si>
    <t>School Building</t>
  </si>
  <si>
    <t>Ground Floor</t>
  </si>
  <si>
    <t>First Floor</t>
  </si>
  <si>
    <t>Second Floor</t>
  </si>
  <si>
    <t xml:space="preserve">Central Main Portion </t>
  </si>
  <si>
    <t>G +1 Floor</t>
  </si>
  <si>
    <t>Covered Area</t>
  </si>
  <si>
    <t>Land MV</t>
  </si>
  <si>
    <t>S. No.</t>
  </si>
  <si>
    <t>Bilding Type</t>
  </si>
  <si>
    <t>Floor</t>
  </si>
  <si>
    <t>Type of Structure</t>
  </si>
  <si>
    <r>
      <t xml:space="preserve">Area
</t>
    </r>
    <r>
      <rPr>
        <b/>
        <i/>
        <sz val="10"/>
        <rFont val="Calibri"/>
        <family val="2"/>
        <scheme val="minor"/>
      </rPr>
      <t>(in sq.mtr.)</t>
    </r>
  </si>
  <si>
    <r>
      <t xml:space="preserve">Area
</t>
    </r>
    <r>
      <rPr>
        <b/>
        <i/>
        <sz val="10"/>
        <rFont val="Calibri"/>
        <family val="2"/>
        <scheme val="minor"/>
      </rPr>
      <t>(in sq.ft)</t>
    </r>
  </si>
  <si>
    <r>
      <t>Height
(</t>
    </r>
    <r>
      <rPr>
        <b/>
        <i/>
        <sz val="10"/>
        <rFont val="Calibri"/>
        <family val="2"/>
        <scheme val="minor"/>
      </rPr>
      <t>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</si>
  <si>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</si>
  <si>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</si>
  <si>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</si>
  <si>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</si>
  <si>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</si>
  <si>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</si>
  <si>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</si>
  <si>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</si>
  <si>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</si>
  <si>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</si>
  <si>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</si>
  <si>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</si>
  <si>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BUILDING</t>
  </si>
  <si>
    <t xml:space="preserve"> Ground  Floor</t>
  </si>
  <si>
    <t>RCC framed beam column structure on RCC slab</t>
  </si>
  <si>
    <t>STORAGE ROOM</t>
  </si>
  <si>
    <t>SHED-1</t>
  </si>
  <si>
    <t>Tin shed roof mounted on trusses frame structure resting on RCC columns</t>
  </si>
  <si>
    <t>SHED-2</t>
  </si>
  <si>
    <t>SHED-3</t>
  </si>
  <si>
    <t>TOTAL</t>
  </si>
  <si>
    <t>Remarks:</t>
  </si>
  <si>
    <r>
      <t xml:space="preserve">1. </t>
    </r>
    <r>
      <rPr>
        <i/>
        <sz val="10"/>
        <color theme="1"/>
        <rFont val="Calibri"/>
        <family val="2"/>
        <scheme val="minor"/>
      </rPr>
      <t>All the details pertaining to the building such as area, height etc has been taken from site survey measurement since no building plan was provided to us</t>
    </r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</si>
  <si>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</si>
  <si>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BOUNDARY WALL</t>
  </si>
  <si>
    <t xml:space="preserve">CIRCLE RATE </t>
  </si>
  <si>
    <t>LAND</t>
  </si>
  <si>
    <t>Land value</t>
  </si>
  <si>
    <t>BUILDING</t>
  </si>
  <si>
    <t>RCC</t>
  </si>
  <si>
    <t>Circle Rate</t>
  </si>
  <si>
    <t>TOTAL FMV</t>
  </si>
  <si>
    <t>total</t>
  </si>
  <si>
    <t>Shed</t>
  </si>
  <si>
    <t>ROUND OFF</t>
  </si>
  <si>
    <t>RV</t>
  </si>
  <si>
    <t>DV</t>
  </si>
  <si>
    <t>Replacement cost</t>
  </si>
  <si>
    <t>Depreciation</t>
  </si>
  <si>
    <t>Building (after depreciation)</t>
  </si>
  <si>
    <t>`</t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</si>
  <si>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structure/s that has been taken in the area statement belonging to M/S. PROGRESSIVE BREEDING FARM.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</si>
</sst>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_ * #,##0.0_ ;_ * \-#,##0.0_ ;_ * &quot;-&quot;?_ ;_ @_ "/>
    <numFmt numFmtId="167" formatCode="0.0000"/>
    <numFmt numFmtId="168" formatCode="_ &quot;₹&quot;\ * #,##0_ ;_ &quot;₹&quot;\ * \-#,##0_ ;_ &quot;₹&quot;\ * &quot;-&quot;??_ ;_ @_ "/>
    <numFmt numFmtId="169" formatCode="_ [$₹-4009]\ * #,##0_ ;_ [$₹-4009]\ * \-#,##0_ ;_ [$₹-4009]\ * &quot;-&quot;??_ ;_ @_ "/>
    <numFmt numFmtId="170" formatCode="_ [$₹-4009]\ * #,##0.00_ ;_ [$₹-4009]\ * \-#,##0.00_ ;_ [$₹-4009]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43" fontId="0" fillId="0" borderId="0" xfId="0" applyNumberFormat="1"/>
    <xf numFmtId="164" fontId="0" fillId="0" borderId="0" xfId="0" applyNumberFormat="1"/>
    <xf numFmtId="166" fontId="0" fillId="0" borderId="0" xfId="0" applyNumberFormat="1"/>
    <xf numFmtId="9" fontId="0" fillId="0" borderId="0" xfId="0" applyNumberFormat="1"/>
    <xf numFmtId="3" fontId="0" fillId="0" borderId="0" xfId="0" applyNumberFormat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68" fontId="0" fillId="0" borderId="6" xfId="3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9" fontId="0" fillId="3" borderId="0" xfId="0" applyNumberFormat="1" applyFill="1"/>
    <xf numFmtId="0" fontId="10" fillId="4" borderId="0" xfId="0" applyFont="1" applyFill="1" applyAlignment="1">
      <alignment horizontal="center"/>
    </xf>
    <xf numFmtId="169" fontId="0" fillId="0" borderId="0" xfId="0" applyNumberFormat="1"/>
    <xf numFmtId="164" fontId="6" fillId="2" borderId="6" xfId="4" applyNumberFormat="1" applyFont="1" applyFill="1" applyBorder="1" applyAlignment="1">
      <alignment horizontal="center" vertical="center" wrapText="1"/>
    </xf>
    <xf numFmtId="170" fontId="0" fillId="0" borderId="0" xfId="4" applyNumberFormat="1" applyFont="1"/>
    <xf numFmtId="0" fontId="4" fillId="5" borderId="0" xfId="0" applyFont="1" applyFill="1" applyAlignment="1">
      <alignment wrapText="1"/>
    </xf>
    <xf numFmtId="170" fontId="0" fillId="5" borderId="0" xfId="0" applyNumberForma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3" fontId="0" fillId="0" borderId="0" xfId="4" applyFont="1"/>
    <xf numFmtId="164" fontId="0" fillId="0" borderId="0" xfId="4" applyNumberFormat="1" applyFont="1"/>
    <xf numFmtId="168" fontId="0" fillId="0" borderId="0" xfId="2" applyNumberFormat="1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4" fillId="4" borderId="6" xfId="0" applyFont="1" applyFill="1" applyBorder="1" applyAlignment="1">
      <alignment wrapText="1"/>
    </xf>
    <xf numFmtId="169" fontId="0" fillId="3" borderId="6" xfId="0" applyNumberFormat="1" applyFill="1" applyBorder="1"/>
    <xf numFmtId="0" fontId="4" fillId="4" borderId="6" xfId="0" applyFont="1" applyFill="1" applyBorder="1"/>
    <xf numFmtId="169" fontId="4" fillId="3" borderId="6" xfId="0" applyNumberFormat="1" applyFont="1" applyFill="1" applyBorder="1"/>
    <xf numFmtId="168" fontId="4" fillId="3" borderId="6" xfId="3" applyNumberFormat="1" applyFont="1" applyFill="1" applyBorder="1"/>
    <xf numFmtId="164" fontId="0" fillId="0" borderId="0" xfId="4" applyNumberFormat="1" applyFont="1" applyAlignment="1"/>
    <xf numFmtId="164" fontId="0" fillId="0" borderId="6" xfId="4" applyNumberFormat="1" applyFont="1" applyBorder="1" applyAlignment="1">
      <alignment horizontal="center" vertical="center"/>
    </xf>
    <xf numFmtId="9" fontId="0" fillId="0" borderId="0" xfId="2" applyFont="1"/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43" fontId="4" fillId="0" borderId="9" xfId="0" applyNumberFormat="1" applyFont="1" applyBorder="1" applyAlignment="1">
      <alignment horizontal="center" vertical="center"/>
    </xf>
    <xf numFmtId="2" fontId="0" fillId="0" borderId="0" xfId="0" applyNumberFormat="1"/>
    <xf numFmtId="43" fontId="0" fillId="0" borderId="0" xfId="4" applyFont="1" applyAlignment="1">
      <alignment wrapText="1"/>
    </xf>
    <xf numFmtId="168" fontId="4" fillId="3" borderId="6" xfId="3" quotePrefix="1" applyNumberFormat="1" applyFont="1" applyFill="1" applyBorder="1"/>
    <xf numFmtId="168" fontId="0" fillId="0" borderId="12" xfId="3" applyNumberFormat="1" applyFont="1" applyFill="1" applyBorder="1" applyAlignment="1">
      <alignment horizontal="center" vertical="center"/>
    </xf>
    <xf numFmtId="9" fontId="0" fillId="3" borderId="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4" fontId="0" fillId="0" borderId="6" xfId="1" applyNumberFormat="1" applyFont="1" applyBorder="1" applyAlignment="1">
      <alignment horizontal="center" vertical="center"/>
    </xf>
  </cellXfs>
  <cellStyles count="5">
    <cellStyle name="Comma" xfId="1" builtinId="3"/>
    <cellStyle name="Comma 2" xfId="4"/>
    <cellStyle name="Currency 2" xf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topLeftCell="A4" workbookViewId="0">
      <selection activeCell="I31" sqref="I31"/>
    </sheetView>
  </sheetViews>
  <sheetFormatPr defaultRowHeight="15" x14ac:dyDescent="0.25"/>
  <cols>
    <col min="3" max="3" width="10" bestFit="1" customWidth="1"/>
    <col min="4" max="4" width="11.5703125" bestFit="1" customWidth="1"/>
    <col min="5" max="5" width="11.7109375" bestFit="1" customWidth="1"/>
    <col min="7" max="7" width="15.28515625" customWidth="1"/>
    <col min="8" max="8" width="18.7109375" customWidth="1"/>
    <col min="11" max="11" width="15.28515625" bestFit="1" customWidth="1"/>
    <col min="12" max="12" width="10" bestFit="1" customWidth="1"/>
    <col min="13" max="13" width="14.28515625" bestFit="1" customWidth="1"/>
    <col min="18" max="18" width="10" bestFit="1" customWidth="1"/>
  </cols>
  <sheetData>
    <row r="1" spans="2:18" x14ac:dyDescent="0.25">
      <c r="C1" t="s">
        <v>1</v>
      </c>
      <c r="D1" t="s">
        <v>2</v>
      </c>
      <c r="K1" t="s">
        <v>16</v>
      </c>
    </row>
    <row r="2" spans="2:18" x14ac:dyDescent="0.25">
      <c r="B2" t="s">
        <v>0</v>
      </c>
      <c r="C2">
        <v>2.1110000000000002</v>
      </c>
      <c r="D2" s="2">
        <f>C2*10000</f>
        <v>21110.000000000004</v>
      </c>
      <c r="E2" s="1">
        <f>D2/4047</f>
        <v>5.2162095379293314</v>
      </c>
      <c r="F2" s="2">
        <v>9000</v>
      </c>
      <c r="G2" s="7">
        <v>0.2</v>
      </c>
      <c r="H2" s="7">
        <v>0.15</v>
      </c>
      <c r="I2" s="7">
        <f>SUM(G2:H2)</f>
        <v>0.35</v>
      </c>
      <c r="J2">
        <f>F2*(1-I2)</f>
        <v>5850</v>
      </c>
      <c r="K2" s="2">
        <f>J2*D2</f>
        <v>123493500.00000001</v>
      </c>
    </row>
    <row r="3" spans="2:18" x14ac:dyDescent="0.25">
      <c r="D3">
        <v>4100</v>
      </c>
      <c r="F3" s="6">
        <f>F2*0.8</f>
        <v>7200</v>
      </c>
      <c r="J3" s="2">
        <f>J2/1.196</f>
        <v>4891.304347826087</v>
      </c>
      <c r="K3" s="2">
        <f>K2*0.85</f>
        <v>104969475.00000001</v>
      </c>
      <c r="P3">
        <v>5000</v>
      </c>
      <c r="Q3">
        <v>8000</v>
      </c>
      <c r="R3" s="2">
        <v>10000</v>
      </c>
    </row>
    <row r="4" spans="2:18" x14ac:dyDescent="0.25">
      <c r="D4" s="5">
        <f>D3*D2</f>
        <v>86551000.000000015</v>
      </c>
      <c r="K4" s="2">
        <f>K2*0.75</f>
        <v>92620125.000000015</v>
      </c>
      <c r="Q4" s="2">
        <f>Q3*1.196</f>
        <v>9568</v>
      </c>
    </row>
    <row r="5" spans="2:18" x14ac:dyDescent="0.25">
      <c r="E5" s="8">
        <v>165200384</v>
      </c>
      <c r="F5" s="4">
        <f>E5/D2</f>
        <v>7825.6932259592595</v>
      </c>
    </row>
    <row r="6" spans="2:18" x14ac:dyDescent="0.25">
      <c r="B6" t="s">
        <v>3</v>
      </c>
    </row>
    <row r="8" spans="2:18" x14ac:dyDescent="0.25">
      <c r="B8" t="s">
        <v>4</v>
      </c>
      <c r="C8" s="3">
        <v>6528.6779999999999</v>
      </c>
    </row>
    <row r="9" spans="2:18" x14ac:dyDescent="0.25">
      <c r="K9">
        <v>2800</v>
      </c>
      <c r="L9" s="4">
        <f>D2*1.196</f>
        <v>25247.560000000005</v>
      </c>
      <c r="M9" s="5">
        <f>L9*K9</f>
        <v>70693168.000000015</v>
      </c>
    </row>
    <row r="11" spans="2:18" x14ac:dyDescent="0.25">
      <c r="G11" s="2">
        <f>D24+D28+(D27/2)</f>
        <v>2186.23</v>
      </c>
    </row>
    <row r="12" spans="2:18" x14ac:dyDescent="0.25">
      <c r="L12">
        <v>8000</v>
      </c>
      <c r="M12">
        <v>11000</v>
      </c>
      <c r="N12" t="s">
        <v>6</v>
      </c>
    </row>
    <row r="14" spans="2:18" x14ac:dyDescent="0.25">
      <c r="G14">
        <v>2022</v>
      </c>
      <c r="L14" t="s">
        <v>7</v>
      </c>
      <c r="M14" t="s">
        <v>8</v>
      </c>
    </row>
    <row r="15" spans="2:18" x14ac:dyDescent="0.25">
      <c r="G15">
        <v>2004</v>
      </c>
    </row>
    <row r="16" spans="2:18" x14ac:dyDescent="0.25">
      <c r="G16">
        <f>G14-G15</f>
        <v>18</v>
      </c>
    </row>
    <row r="22" spans="2:9" ht="15.75" thickBot="1" x14ac:dyDescent="0.3">
      <c r="I22" t="s">
        <v>15</v>
      </c>
    </row>
    <row r="23" spans="2:9" ht="15.75" thickBot="1" x14ac:dyDescent="0.3">
      <c r="F23" s="57">
        <v>1</v>
      </c>
      <c r="G23" s="60" t="s">
        <v>9</v>
      </c>
      <c r="H23" s="9" t="s">
        <v>10</v>
      </c>
      <c r="I23" s="10">
        <v>445.23</v>
      </c>
    </row>
    <row r="24" spans="2:9" ht="15.75" thickBot="1" x14ac:dyDescent="0.3">
      <c r="D24">
        <v>445.23</v>
      </c>
      <c r="F24" s="58"/>
      <c r="G24" s="61"/>
      <c r="H24" s="11" t="s">
        <v>11</v>
      </c>
      <c r="I24" s="12">
        <v>445.23</v>
      </c>
    </row>
    <row r="25" spans="2:9" ht="15.75" thickBot="1" x14ac:dyDescent="0.3">
      <c r="D25">
        <v>445.23</v>
      </c>
      <c r="F25" s="59"/>
      <c r="G25" s="62"/>
      <c r="H25" s="11" t="s">
        <v>12</v>
      </c>
      <c r="I25" s="12">
        <v>445.23</v>
      </c>
    </row>
    <row r="26" spans="2:9" ht="26.25" thickBot="1" x14ac:dyDescent="0.3">
      <c r="D26">
        <v>445.23</v>
      </c>
      <c r="F26" s="13">
        <v>2</v>
      </c>
      <c r="G26" s="14" t="s">
        <v>13</v>
      </c>
      <c r="H26" s="11" t="s">
        <v>14</v>
      </c>
      <c r="I26" s="12">
        <v>760.36</v>
      </c>
    </row>
    <row r="27" spans="2:9" ht="15.75" thickBot="1" x14ac:dyDescent="0.3">
      <c r="D27">
        <v>760.36</v>
      </c>
      <c r="F27" s="57">
        <v>3</v>
      </c>
      <c r="G27" s="60" t="s">
        <v>5</v>
      </c>
      <c r="H27" s="11" t="s">
        <v>10</v>
      </c>
      <c r="I27" s="15">
        <v>1360.82</v>
      </c>
    </row>
    <row r="28" spans="2:9" ht="15.75" thickBot="1" x14ac:dyDescent="0.3">
      <c r="B28" t="s">
        <v>5</v>
      </c>
      <c r="D28" s="1">
        <v>1360.82</v>
      </c>
      <c r="F28" s="58"/>
      <c r="G28" s="61"/>
      <c r="H28" s="11" t="s">
        <v>11</v>
      </c>
      <c r="I28" s="15">
        <v>1360.82</v>
      </c>
    </row>
    <row r="29" spans="2:9" ht="15.75" thickBot="1" x14ac:dyDescent="0.3">
      <c r="D29" s="1">
        <v>1360.82</v>
      </c>
      <c r="F29" s="59"/>
      <c r="G29" s="62"/>
      <c r="H29" s="11" t="s">
        <v>12</v>
      </c>
      <c r="I29" s="15">
        <v>1360.82</v>
      </c>
    </row>
    <row r="30" spans="2:9" x14ac:dyDescent="0.25">
      <c r="D30" s="1">
        <v>1360.82</v>
      </c>
      <c r="I30">
        <f>SUM(I23:I29)</f>
        <v>6178.5099999999993</v>
      </c>
    </row>
    <row r="31" spans="2:9" x14ac:dyDescent="0.25">
      <c r="D31" s="1">
        <f>SUM(D24:D30)</f>
        <v>6178.5099999999993</v>
      </c>
    </row>
    <row r="32" spans="2:9" x14ac:dyDescent="0.25">
      <c r="D32" s="2">
        <f>D31*10.764</f>
        <v>66505.481639999984</v>
      </c>
    </row>
  </sheetData>
  <mergeCells count="4">
    <mergeCell ref="F23:F25"/>
    <mergeCell ref="G23:G25"/>
    <mergeCell ref="F27:F29"/>
    <mergeCell ref="G27:G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9"/>
  <sheetViews>
    <sheetView tabSelected="1" topLeftCell="B1" zoomScale="85" zoomScaleNormal="85" workbookViewId="0">
      <selection activeCell="F10" sqref="F10"/>
    </sheetView>
  </sheetViews>
  <sheetFormatPr defaultRowHeight="15" x14ac:dyDescent="0.25"/>
  <cols>
    <col min="2" max="2" width="6.140625" bestFit="1" customWidth="1"/>
    <col min="3" max="3" width="15.42578125" bestFit="1" customWidth="1"/>
    <col min="4" max="4" width="14.42578125" bestFit="1" customWidth="1"/>
    <col min="5" max="5" width="30.5703125" customWidth="1"/>
    <col min="6" max="6" width="9" bestFit="1" customWidth="1"/>
    <col min="7" max="7" width="13.28515625" bestFit="1" customWidth="1"/>
    <col min="8" max="8" width="6.85546875" bestFit="1" customWidth="1"/>
    <col min="9" max="9" width="8.7109375" bestFit="1" customWidth="1"/>
    <col min="10" max="10" width="16.85546875" bestFit="1" customWidth="1"/>
    <col min="12" max="12" width="11.5703125" bestFit="1" customWidth="1"/>
    <col min="13" max="13" width="7.7109375" bestFit="1" customWidth="1"/>
    <col min="14" max="14" width="9" bestFit="1" customWidth="1"/>
    <col min="15" max="15" width="9.28515625" bestFit="1" customWidth="1"/>
    <col min="16" max="16" width="14.42578125" bestFit="1" customWidth="1"/>
    <col min="17" max="17" width="13.5703125" bestFit="1" customWidth="1"/>
    <col min="18" max="18" width="14.42578125" bestFit="1" customWidth="1"/>
    <col min="19" max="19" width="14.28515625" bestFit="1" customWidth="1"/>
    <col min="20" max="20" width="14.42578125" bestFit="1" customWidth="1"/>
    <col min="22" max="22" width="13.42578125" bestFit="1" customWidth="1"/>
  </cols>
  <sheetData>
    <row r="2" spans="2:22" ht="71.25" thickBot="1" x14ac:dyDescent="0.3">
      <c r="B2" s="22" t="s">
        <v>17</v>
      </c>
      <c r="C2" s="22" t="s">
        <v>18</v>
      </c>
      <c r="D2" s="23" t="s">
        <v>19</v>
      </c>
      <c r="E2" s="23" t="s">
        <v>20</v>
      </c>
      <c r="F2" s="30" t="s">
        <v>21</v>
      </c>
      <c r="G2" s="30" t="s">
        <v>22</v>
      </c>
      <c r="H2" s="23" t="s">
        <v>23</v>
      </c>
      <c r="I2" s="23" t="s">
        <v>24</v>
      </c>
      <c r="J2" s="23" t="s">
        <v>25</v>
      </c>
      <c r="K2" s="23" t="s">
        <v>26</v>
      </c>
      <c r="L2" s="23" t="s">
        <v>27</v>
      </c>
      <c r="M2" s="23" t="s">
        <v>28</v>
      </c>
      <c r="N2" s="23" t="s">
        <v>29</v>
      </c>
      <c r="O2" s="23" t="s">
        <v>30</v>
      </c>
      <c r="P2" s="23" t="s">
        <v>31</v>
      </c>
      <c r="Q2" s="23" t="s">
        <v>32</v>
      </c>
      <c r="R2" s="23" t="s">
        <v>33</v>
      </c>
      <c r="S2" s="23" t="s">
        <v>34</v>
      </c>
      <c r="T2" s="23" t="s">
        <v>35</v>
      </c>
    </row>
    <row r="3" spans="2:22" ht="30.75" thickBot="1" x14ac:dyDescent="0.3">
      <c r="B3" s="16">
        <v>1</v>
      </c>
      <c r="C3" s="63" t="s">
        <v>36</v>
      </c>
      <c r="D3" s="24" t="s">
        <v>37</v>
      </c>
      <c r="E3" s="49" t="s">
        <v>38</v>
      </c>
      <c r="F3" s="10">
        <v>445.23</v>
      </c>
      <c r="G3" s="47">
        <f>F3*10.764</f>
        <v>4792.4557199999999</v>
      </c>
      <c r="H3" s="21">
        <v>10</v>
      </c>
      <c r="I3" s="16">
        <v>2004</v>
      </c>
      <c r="J3" s="16">
        <v>2022</v>
      </c>
      <c r="K3" s="16">
        <f>J3-I3</f>
        <v>18</v>
      </c>
      <c r="L3" s="16">
        <v>60</v>
      </c>
      <c r="M3" s="17">
        <v>0.05</v>
      </c>
      <c r="N3" s="18">
        <f>K3*(1-M3)/L3</f>
        <v>0.28499999999999998</v>
      </c>
      <c r="O3" s="76">
        <v>1300</v>
      </c>
      <c r="P3" s="76">
        <f>O3*G3</f>
        <v>6230192.4359999998</v>
      </c>
      <c r="Q3" s="76">
        <f>N3*P3</f>
        <v>1775604.8442599997</v>
      </c>
      <c r="R3" s="76">
        <f>P3-Q3</f>
        <v>4454587.5917400001</v>
      </c>
      <c r="S3" s="56">
        <v>0</v>
      </c>
      <c r="T3" s="19">
        <f>R3*(1-S3)</f>
        <v>4454587.5917400001</v>
      </c>
      <c r="U3">
        <v>12000</v>
      </c>
      <c r="V3">
        <f t="shared" ref="V3:V8" si="0">U3*F3</f>
        <v>5342760</v>
      </c>
    </row>
    <row r="4" spans="2:22" ht="30.75" thickBot="1" x14ac:dyDescent="0.3">
      <c r="B4" s="16">
        <v>2</v>
      </c>
      <c r="C4" s="64"/>
      <c r="D4" s="16" t="s">
        <v>11</v>
      </c>
      <c r="E4" s="24" t="s">
        <v>38</v>
      </c>
      <c r="F4" s="12">
        <v>445.23</v>
      </c>
      <c r="G4" s="47">
        <f t="shared" ref="G4:G10" si="1">F4*10.764</f>
        <v>4792.4557199999999</v>
      </c>
      <c r="H4" s="21">
        <v>10</v>
      </c>
      <c r="I4" s="16">
        <v>2004</v>
      </c>
      <c r="J4" s="16">
        <v>2022</v>
      </c>
      <c r="K4" s="16">
        <f t="shared" ref="K4:K9" si="2">J4-I4</f>
        <v>18</v>
      </c>
      <c r="L4" s="16">
        <v>60</v>
      </c>
      <c r="M4" s="17">
        <v>0.05</v>
      </c>
      <c r="N4" s="18">
        <f t="shared" ref="N4:N9" si="3">K4*(1-M4)/L4</f>
        <v>0.28499999999999998</v>
      </c>
      <c r="O4" s="76">
        <v>1300</v>
      </c>
      <c r="P4" s="76">
        <f t="shared" ref="P4:P9" si="4">O4*G4</f>
        <v>6230192.4359999998</v>
      </c>
      <c r="Q4" s="76">
        <f t="shared" ref="Q4:Q9" si="5">N4*P4</f>
        <v>1775604.8442599997</v>
      </c>
      <c r="R4" s="76">
        <f t="shared" ref="R4:R9" si="6">P4-Q4</f>
        <v>4454587.5917400001</v>
      </c>
      <c r="S4" s="56">
        <v>0</v>
      </c>
      <c r="T4" s="19">
        <f t="shared" ref="T4:T9" si="7">R4*(1-S4)</f>
        <v>4454587.5917400001</v>
      </c>
      <c r="U4">
        <v>12000</v>
      </c>
      <c r="V4">
        <f t="shared" si="0"/>
        <v>5342760</v>
      </c>
    </row>
    <row r="5" spans="2:22" ht="30.75" thickBot="1" x14ac:dyDescent="0.3">
      <c r="B5" s="16">
        <v>3</v>
      </c>
      <c r="C5" s="63" t="s">
        <v>39</v>
      </c>
      <c r="D5" s="24" t="s">
        <v>37</v>
      </c>
      <c r="E5" s="24" t="s">
        <v>38</v>
      </c>
      <c r="F5" s="12">
        <v>445.23</v>
      </c>
      <c r="G5" s="47">
        <f t="shared" si="1"/>
        <v>4792.4557199999999</v>
      </c>
      <c r="H5" s="21">
        <v>10</v>
      </c>
      <c r="I5" s="16">
        <v>2004</v>
      </c>
      <c r="J5" s="16">
        <v>2022</v>
      </c>
      <c r="K5" s="16">
        <f t="shared" si="2"/>
        <v>18</v>
      </c>
      <c r="L5" s="16">
        <v>60</v>
      </c>
      <c r="M5" s="17">
        <v>0.05</v>
      </c>
      <c r="N5" s="18">
        <f t="shared" si="3"/>
        <v>0.28499999999999998</v>
      </c>
      <c r="O5" s="76">
        <v>1300</v>
      </c>
      <c r="P5" s="76">
        <f t="shared" si="4"/>
        <v>6230192.4359999998</v>
      </c>
      <c r="Q5" s="76">
        <f t="shared" si="5"/>
        <v>1775604.8442599997</v>
      </c>
      <c r="R5" s="76">
        <f t="shared" si="6"/>
        <v>4454587.5917400001</v>
      </c>
      <c r="S5" s="56">
        <v>0</v>
      </c>
      <c r="T5" s="19">
        <f t="shared" si="7"/>
        <v>4454587.5917400001</v>
      </c>
      <c r="U5">
        <v>12000</v>
      </c>
      <c r="V5">
        <f t="shared" si="0"/>
        <v>5342760</v>
      </c>
    </row>
    <row r="6" spans="2:22" ht="30.75" thickBot="1" x14ac:dyDescent="0.3">
      <c r="B6" s="16">
        <v>4</v>
      </c>
      <c r="C6" s="64"/>
      <c r="D6" s="16" t="s">
        <v>11</v>
      </c>
      <c r="E6" s="24" t="s">
        <v>38</v>
      </c>
      <c r="F6" s="12">
        <v>760.36</v>
      </c>
      <c r="G6" s="47">
        <f t="shared" si="1"/>
        <v>8184.5150399999993</v>
      </c>
      <c r="H6" s="21">
        <v>10</v>
      </c>
      <c r="I6" s="16">
        <v>2004</v>
      </c>
      <c r="J6" s="16">
        <v>2022</v>
      </c>
      <c r="K6" s="16">
        <f t="shared" si="2"/>
        <v>18</v>
      </c>
      <c r="L6" s="16">
        <v>60</v>
      </c>
      <c r="M6" s="17">
        <v>0.05</v>
      </c>
      <c r="N6" s="18">
        <f t="shared" si="3"/>
        <v>0.28499999999999998</v>
      </c>
      <c r="O6" s="76">
        <v>1300</v>
      </c>
      <c r="P6" s="76">
        <f t="shared" si="4"/>
        <v>10639869.551999999</v>
      </c>
      <c r="Q6" s="76">
        <f t="shared" si="5"/>
        <v>3032362.8223199993</v>
      </c>
      <c r="R6" s="76">
        <f t="shared" si="6"/>
        <v>7607506.7296799999</v>
      </c>
      <c r="S6" s="56">
        <v>0</v>
      </c>
      <c r="T6" s="19">
        <f t="shared" si="7"/>
        <v>7607506.7296799999</v>
      </c>
      <c r="U6">
        <v>12000</v>
      </c>
      <c r="V6">
        <f t="shared" si="0"/>
        <v>9124320</v>
      </c>
    </row>
    <row r="7" spans="2:22" ht="30.75" thickBot="1" x14ac:dyDescent="0.3">
      <c r="B7" s="16">
        <v>5</v>
      </c>
      <c r="C7" s="40" t="s">
        <v>40</v>
      </c>
      <c r="D7" s="24" t="s">
        <v>37</v>
      </c>
      <c r="E7" s="24" t="s">
        <v>38</v>
      </c>
      <c r="F7" s="15">
        <v>1360.82</v>
      </c>
      <c r="G7" s="47">
        <f t="shared" si="1"/>
        <v>14647.866479999999</v>
      </c>
      <c r="H7" s="21">
        <v>15</v>
      </c>
      <c r="I7" s="16">
        <v>2004</v>
      </c>
      <c r="J7" s="16">
        <v>2022</v>
      </c>
      <c r="K7" s="16">
        <f t="shared" si="2"/>
        <v>18</v>
      </c>
      <c r="L7" s="16">
        <v>60</v>
      </c>
      <c r="M7" s="17">
        <v>0.05</v>
      </c>
      <c r="N7" s="18">
        <f t="shared" si="3"/>
        <v>0.28499999999999998</v>
      </c>
      <c r="O7" s="76">
        <v>1300</v>
      </c>
      <c r="P7" s="76">
        <f t="shared" si="4"/>
        <v>19042226.423999999</v>
      </c>
      <c r="Q7" s="76">
        <f t="shared" si="5"/>
        <v>5427034.5308399992</v>
      </c>
      <c r="R7" s="76">
        <f t="shared" si="6"/>
        <v>13615191.89316</v>
      </c>
      <c r="S7" s="56">
        <v>0</v>
      </c>
      <c r="T7" s="19">
        <f t="shared" si="7"/>
        <v>13615191.89316</v>
      </c>
      <c r="U7">
        <v>12000</v>
      </c>
      <c r="V7">
        <f t="shared" si="0"/>
        <v>16329840</v>
      </c>
    </row>
    <row r="8" spans="2:22" ht="30.75" thickBot="1" x14ac:dyDescent="0.3">
      <c r="B8" s="16">
        <v>6</v>
      </c>
      <c r="C8" s="40" t="s">
        <v>42</v>
      </c>
      <c r="D8" s="24" t="s">
        <v>37</v>
      </c>
      <c r="E8" s="24" t="s">
        <v>38</v>
      </c>
      <c r="F8" s="15">
        <v>1360.82</v>
      </c>
      <c r="G8" s="47">
        <f t="shared" si="1"/>
        <v>14647.866479999999</v>
      </c>
      <c r="H8" s="21">
        <v>15</v>
      </c>
      <c r="I8" s="16">
        <v>2004</v>
      </c>
      <c r="J8" s="16">
        <v>2022</v>
      </c>
      <c r="K8" s="16">
        <f t="shared" si="2"/>
        <v>18</v>
      </c>
      <c r="L8" s="16">
        <v>60</v>
      </c>
      <c r="M8" s="17">
        <v>0.05</v>
      </c>
      <c r="N8" s="18">
        <f t="shared" si="3"/>
        <v>0.28499999999999998</v>
      </c>
      <c r="O8" s="76">
        <v>1300</v>
      </c>
      <c r="P8" s="76">
        <f t="shared" si="4"/>
        <v>19042226.423999999</v>
      </c>
      <c r="Q8" s="76">
        <f t="shared" si="5"/>
        <v>5427034.5308399992</v>
      </c>
      <c r="R8" s="76">
        <f t="shared" si="6"/>
        <v>13615191.89316</v>
      </c>
      <c r="S8" s="56">
        <v>0</v>
      </c>
      <c r="T8" s="19">
        <f t="shared" si="7"/>
        <v>13615191.89316</v>
      </c>
      <c r="U8">
        <v>12000</v>
      </c>
      <c r="V8">
        <f t="shared" si="0"/>
        <v>16329840</v>
      </c>
    </row>
    <row r="9" spans="2:22" ht="45.75" thickBot="1" x14ac:dyDescent="0.3">
      <c r="B9" s="16">
        <v>7</v>
      </c>
      <c r="C9" s="40" t="s">
        <v>43</v>
      </c>
      <c r="D9" s="24" t="s">
        <v>37</v>
      </c>
      <c r="E9" s="50" t="s">
        <v>41</v>
      </c>
      <c r="F9" s="15">
        <v>1360.82</v>
      </c>
      <c r="G9" s="47">
        <f t="shared" si="1"/>
        <v>14647.866479999999</v>
      </c>
      <c r="H9" s="21">
        <v>15</v>
      </c>
      <c r="I9" s="16">
        <v>2004</v>
      </c>
      <c r="J9" s="16">
        <v>2022</v>
      </c>
      <c r="K9" s="16">
        <f t="shared" si="2"/>
        <v>18</v>
      </c>
      <c r="L9" s="16">
        <v>45</v>
      </c>
      <c r="M9" s="17">
        <v>0.05</v>
      </c>
      <c r="N9" s="18">
        <f t="shared" si="3"/>
        <v>0.37999999999999995</v>
      </c>
      <c r="O9" s="76">
        <v>1000</v>
      </c>
      <c r="P9" s="76">
        <f t="shared" si="4"/>
        <v>14647866.479999999</v>
      </c>
      <c r="Q9" s="76">
        <f t="shared" si="5"/>
        <v>5566189.2623999985</v>
      </c>
      <c r="R9" s="76">
        <f t="shared" si="6"/>
        <v>9081677.2175999992</v>
      </c>
      <c r="S9" s="56">
        <v>0</v>
      </c>
      <c r="T9" s="19">
        <f t="shared" si="7"/>
        <v>9081677.2175999992</v>
      </c>
      <c r="U9">
        <v>10000</v>
      </c>
      <c r="V9">
        <f>U9*F9</f>
        <v>13608200</v>
      </c>
    </row>
    <row r="10" spans="2:22" x14ac:dyDescent="0.25">
      <c r="B10" s="68" t="s">
        <v>44</v>
      </c>
      <c r="C10" s="69"/>
      <c r="D10" s="69"/>
      <c r="E10" s="70"/>
      <c r="F10" s="51">
        <f>SUM(F3:F9)</f>
        <v>6178.5099999999993</v>
      </c>
      <c r="G10" s="47">
        <f t="shared" si="1"/>
        <v>66505.481639999984</v>
      </c>
      <c r="H10" s="20"/>
      <c r="I10" s="71"/>
      <c r="J10" s="71"/>
      <c r="K10" s="71"/>
      <c r="L10" s="71"/>
      <c r="M10" s="71"/>
      <c r="N10" s="71"/>
      <c r="O10" s="71"/>
      <c r="P10" s="19">
        <f>SUM(P3:P9)</f>
        <v>82062766.187999994</v>
      </c>
      <c r="Q10" s="19">
        <f t="shared" ref="Q10:T10" si="8">SUM(Q3:Q9)</f>
        <v>24779435.679179993</v>
      </c>
      <c r="R10" s="19">
        <f t="shared" si="8"/>
        <v>57283330.508819997</v>
      </c>
      <c r="S10" s="19">
        <f t="shared" si="8"/>
        <v>0</v>
      </c>
      <c r="T10" s="19">
        <f t="shared" si="8"/>
        <v>57283330.508819997</v>
      </c>
      <c r="V10" s="55">
        <f>SUM(V3:V9)</f>
        <v>71420480</v>
      </c>
    </row>
    <row r="11" spans="2:22" x14ac:dyDescent="0.25">
      <c r="B11" s="75" t="s">
        <v>45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2:22" x14ac:dyDescent="0.25">
      <c r="B12" s="72" t="s">
        <v>46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V12" t="s">
        <v>64</v>
      </c>
    </row>
    <row r="13" spans="2:22" x14ac:dyDescent="0.25">
      <c r="B13" s="73" t="s">
        <v>65</v>
      </c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</row>
    <row r="14" spans="2:22" x14ac:dyDescent="0.25">
      <c r="B14" s="67" t="s">
        <v>47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6" spans="2:22" ht="30" x14ac:dyDescent="0.25">
      <c r="C16" s="41" t="s">
        <v>48</v>
      </c>
      <c r="D16" s="42">
        <v>2000000</v>
      </c>
      <c r="F16" s="65" t="s">
        <v>49</v>
      </c>
      <c r="G16" s="66"/>
      <c r="K16">
        <v>2000</v>
      </c>
      <c r="M16">
        <v>0</v>
      </c>
      <c r="O16" s="38"/>
    </row>
    <row r="17" spans="3:20" ht="15.75" x14ac:dyDescent="0.25">
      <c r="C17" s="43" t="s">
        <v>50</v>
      </c>
      <c r="D17" s="42">
        <f>Sheet1!K2</f>
        <v>123493500.00000001</v>
      </c>
      <c r="F17" s="43" t="s">
        <v>0</v>
      </c>
      <c r="G17" s="42">
        <f>S17</f>
        <v>86551000.000000015</v>
      </c>
      <c r="J17" s="37"/>
      <c r="R17" s="28" t="s">
        <v>51</v>
      </c>
      <c r="S17" s="27">
        <f>S18*Sheet1!D2</f>
        <v>86551000.000000015</v>
      </c>
      <c r="T17" s="29">
        <f>S17+V10</f>
        <v>157971480</v>
      </c>
    </row>
    <row r="18" spans="3:20" ht="15.75" x14ac:dyDescent="0.25">
      <c r="C18" s="43" t="s">
        <v>52</v>
      </c>
      <c r="D18" s="42">
        <f>T10</f>
        <v>57283330.508819997</v>
      </c>
      <c r="F18" s="43" t="s">
        <v>3</v>
      </c>
      <c r="G18" s="42">
        <v>36916827.266815312</v>
      </c>
      <c r="O18" s="5" t="s">
        <v>53</v>
      </c>
      <c r="P18" s="52">
        <v>108.87882757339278</v>
      </c>
      <c r="R18" s="28" t="s">
        <v>54</v>
      </c>
      <c r="S18" s="27">
        <v>4100</v>
      </c>
      <c r="T18" s="26"/>
    </row>
    <row r="19" spans="3:20" x14ac:dyDescent="0.25">
      <c r="C19" s="41" t="s">
        <v>55</v>
      </c>
      <c r="D19" s="44">
        <f>SUM(D16:D18)</f>
        <v>182776830.50882</v>
      </c>
      <c r="F19" s="43" t="s">
        <v>56</v>
      </c>
      <c r="G19" s="42">
        <v>42243327.266815312</v>
      </c>
      <c r="O19" t="s">
        <v>57</v>
      </c>
      <c r="P19" s="4">
        <v>4464.8950204384992</v>
      </c>
      <c r="T19" s="26"/>
    </row>
    <row r="20" spans="3:20" x14ac:dyDescent="0.25">
      <c r="C20" s="41" t="s">
        <v>58</v>
      </c>
      <c r="D20" s="44">
        <v>183000000</v>
      </c>
      <c r="E20" s="53">
        <v>18.3</v>
      </c>
      <c r="H20" s="25"/>
      <c r="I20" s="31"/>
      <c r="J20" s="48"/>
      <c r="O20" s="29"/>
      <c r="Q20" s="32"/>
      <c r="R20" s="25"/>
      <c r="S20" s="25"/>
      <c r="T20" s="33"/>
    </row>
    <row r="21" spans="3:20" x14ac:dyDescent="0.25">
      <c r="C21" s="43" t="s">
        <v>59</v>
      </c>
      <c r="D21" s="54">
        <f>D20*0.85</f>
        <v>155550000</v>
      </c>
      <c r="E21" s="53">
        <f>E20*0.85</f>
        <v>15.555</v>
      </c>
      <c r="G21" s="39"/>
    </row>
    <row r="22" spans="3:20" x14ac:dyDescent="0.25">
      <c r="C22" s="43" t="s">
        <v>60</v>
      </c>
      <c r="D22" s="45">
        <f>D20*0.75</f>
        <v>137250000</v>
      </c>
      <c r="E22" s="53">
        <f>E20*0.75</f>
        <v>13.725000000000001</v>
      </c>
      <c r="J22" t="s">
        <v>61</v>
      </c>
      <c r="L22" s="38">
        <v>36916827.266815312</v>
      </c>
    </row>
    <row r="23" spans="3:20" x14ac:dyDescent="0.25">
      <c r="J23" t="s">
        <v>62</v>
      </c>
      <c r="L23" s="38">
        <v>2215009.6360089188</v>
      </c>
    </row>
    <row r="24" spans="3:20" x14ac:dyDescent="0.25">
      <c r="G24" s="46"/>
    </row>
    <row r="25" spans="3:20" x14ac:dyDescent="0.25">
      <c r="C25" s="65" t="s">
        <v>49</v>
      </c>
      <c r="D25" s="66"/>
    </row>
    <row r="26" spans="3:20" x14ac:dyDescent="0.25">
      <c r="C26" s="43" t="s">
        <v>0</v>
      </c>
      <c r="D26" s="42">
        <v>5326500</v>
      </c>
      <c r="E26" s="36"/>
      <c r="F26" s="36"/>
    </row>
    <row r="27" spans="3:20" ht="30" x14ac:dyDescent="0.25">
      <c r="C27" s="41" t="s">
        <v>63</v>
      </c>
      <c r="D27" s="42">
        <v>34701817.630806394</v>
      </c>
      <c r="H27" s="34"/>
      <c r="P27" s="4"/>
    </row>
    <row r="28" spans="3:20" x14ac:dyDescent="0.25">
      <c r="C28" s="43" t="s">
        <v>56</v>
      </c>
      <c r="D28" s="42">
        <v>40028317.630806394</v>
      </c>
      <c r="J28" s="5"/>
      <c r="K28" s="4">
        <v>0</v>
      </c>
    </row>
    <row r="29" spans="3:20" x14ac:dyDescent="0.25">
      <c r="D29" s="35"/>
    </row>
  </sheetData>
  <mergeCells count="10">
    <mergeCell ref="C3:C4"/>
    <mergeCell ref="C5:C6"/>
    <mergeCell ref="C25:D25"/>
    <mergeCell ref="F16:G16"/>
    <mergeCell ref="B14:T14"/>
    <mergeCell ref="B10:E10"/>
    <mergeCell ref="I10:O10"/>
    <mergeCell ref="B12:T12"/>
    <mergeCell ref="B13:T13"/>
    <mergeCell ref="B11:T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bUILDING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2022-12-26T15:09:20Z</dcterms:modified>
</cp:coreProperties>
</file>