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up\VIS(2022-23)-PL532-429-739_Maruti_University\"/>
    </mc:Choice>
  </mc:AlternateContent>
  <xr:revisionPtr revIDLastSave="0" documentId="13_ncr:1_{6B367C87-1C22-410B-8C3B-AA34CD87FD6D}" xr6:coauthVersionLast="47" xr6:coauthVersionMax="47" xr10:uidLastSave="{00000000-0000-0000-0000-000000000000}"/>
  <bookViews>
    <workbookView xWindow="12360" yWindow="6900" windowWidth="7500" windowHeight="6000" activeTab="3" xr2:uid="{00000000-000D-0000-FFFF-FFFF00000000}"/>
  </bookViews>
  <sheets>
    <sheet name="Building" sheetId="2" r:id="rId1"/>
    <sheet name="Road" sheetId="3" r:id="rId2"/>
    <sheet name="Boundary" sheetId="4" r:id="rId3"/>
    <sheet name="Sheet4" sheetId="6" r:id="rId4"/>
  </sheets>
  <definedNames>
    <definedName name="_xlnm._FilterDatabase" localSheetId="0" hidden="1">Building!$B$4:$T$4</definedName>
  </definedNames>
  <calcPr calcId="181029"/>
</workbook>
</file>

<file path=xl/calcChain.xml><?xml version="1.0" encoding="utf-8"?>
<calcChain xmlns="http://schemas.openxmlformats.org/spreadsheetml/2006/main">
  <c r="N6" i="6" l="1"/>
  <c r="L8" i="6" s="1"/>
  <c r="F6" i="6"/>
  <c r="E6" i="6"/>
  <c r="E7" i="6" s="1"/>
  <c r="L7" i="6" l="1"/>
  <c r="F7" i="6"/>
  <c r="E7" i="4" l="1"/>
  <c r="E7" i="3"/>
  <c r="D7" i="3"/>
  <c r="G47" i="2" l="1"/>
  <c r="F47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5" i="2"/>
  <c r="Q42" i="2" l="1"/>
  <c r="Q5" i="2"/>
  <c r="R5" i="2" s="1"/>
  <c r="T5" i="2" s="1"/>
  <c r="Q38" i="2"/>
  <c r="R38" i="2" s="1"/>
  <c r="T38" i="2" s="1"/>
  <c r="R42" i="2"/>
  <c r="T42" i="2" s="1"/>
  <c r="Q6" i="2"/>
  <c r="R6" i="2" s="1"/>
  <c r="T6" i="2" s="1"/>
  <c r="Q7" i="2"/>
  <c r="R7" i="2" s="1"/>
  <c r="T7" i="2" s="1"/>
  <c r="Q9" i="2"/>
  <c r="R9" i="2" s="1"/>
  <c r="T9" i="2" s="1"/>
  <c r="Q24" i="2"/>
  <c r="R24" i="2" s="1"/>
  <c r="T24" i="2" s="1"/>
  <c r="Q20" i="2"/>
  <c r="R20" i="2" s="1"/>
  <c r="T20" i="2" s="1"/>
  <c r="Q16" i="2"/>
  <c r="R16" i="2" s="1"/>
  <c r="T16" i="2" s="1"/>
  <c r="Q12" i="2"/>
  <c r="R12" i="2" s="1"/>
  <c r="T12" i="2" s="1"/>
  <c r="Q46" i="2"/>
  <c r="R46" i="2" s="1"/>
  <c r="T46" i="2" s="1"/>
  <c r="Q41" i="2"/>
  <c r="R41" i="2" s="1"/>
  <c r="T41" i="2" s="1"/>
  <c r="Q8" i="2"/>
  <c r="R8" i="2" s="1"/>
  <c r="T8" i="2" s="1"/>
  <c r="Q21" i="2"/>
  <c r="R21" i="2" s="1"/>
  <c r="T21" i="2" s="1"/>
  <c r="Q13" i="2"/>
  <c r="R13" i="2" s="1"/>
  <c r="T13" i="2" s="1"/>
  <c r="Q27" i="2"/>
  <c r="R27" i="2" s="1"/>
  <c r="T27" i="2" s="1"/>
  <c r="Q23" i="2"/>
  <c r="R23" i="2" s="1"/>
  <c r="T23" i="2" s="1"/>
  <c r="Q19" i="2"/>
  <c r="R19" i="2" s="1"/>
  <c r="T19" i="2" s="1"/>
  <c r="Q15" i="2"/>
  <c r="R15" i="2" s="1"/>
  <c r="T15" i="2" s="1"/>
  <c r="Q44" i="2"/>
  <c r="R44" i="2" s="1"/>
  <c r="T44" i="2" s="1"/>
  <c r="Q40" i="2"/>
  <c r="R40" i="2" s="1"/>
  <c r="T40" i="2" s="1"/>
  <c r="Q17" i="2"/>
  <c r="R17" i="2" s="1"/>
  <c r="T17" i="2" s="1"/>
  <c r="Q34" i="2"/>
  <c r="R34" i="2" s="1"/>
  <c r="T34" i="2" s="1"/>
  <c r="Q30" i="2"/>
  <c r="R30" i="2" s="1"/>
  <c r="T30" i="2" s="1"/>
  <c r="Q26" i="2"/>
  <c r="R26" i="2" s="1"/>
  <c r="T26" i="2" s="1"/>
  <c r="Q10" i="2"/>
  <c r="R10" i="2" s="1"/>
  <c r="T10" i="2" s="1"/>
  <c r="Q43" i="2"/>
  <c r="R43" i="2" s="1"/>
  <c r="T43" i="2" s="1"/>
  <c r="Q39" i="2"/>
  <c r="R39" i="2" s="1"/>
  <c r="T39" i="2" s="1"/>
  <c r="Q14" i="2"/>
  <c r="R14" i="2" s="1"/>
  <c r="T14" i="2" s="1"/>
  <c r="Q18" i="2"/>
  <c r="R18" i="2" s="1"/>
  <c r="T18" i="2" s="1"/>
  <c r="Q22" i="2"/>
  <c r="R22" i="2" s="1"/>
  <c r="T22" i="2" s="1"/>
  <c r="Q45" i="2"/>
  <c r="R45" i="2" s="1"/>
  <c r="T45" i="2" s="1"/>
  <c r="Q29" i="2"/>
  <c r="R29" i="2" s="1"/>
  <c r="T29" i="2" s="1"/>
  <c r="Q37" i="2"/>
  <c r="R37" i="2" s="1"/>
  <c r="T37" i="2" s="1"/>
  <c r="Q33" i="2"/>
  <c r="R33" i="2" s="1"/>
  <c r="T33" i="2" s="1"/>
  <c r="Q25" i="2"/>
  <c r="R25" i="2" s="1"/>
  <c r="T25" i="2" s="1"/>
  <c r="Q36" i="2"/>
  <c r="R36" i="2" s="1"/>
  <c r="T36" i="2" s="1"/>
  <c r="Q32" i="2"/>
  <c r="R32" i="2" s="1"/>
  <c r="T32" i="2" s="1"/>
  <c r="Q28" i="2"/>
  <c r="R28" i="2" s="1"/>
  <c r="T28" i="2" s="1"/>
  <c r="Q35" i="2"/>
  <c r="R35" i="2" s="1"/>
  <c r="T35" i="2" s="1"/>
  <c r="Q31" i="2"/>
  <c r="R31" i="2" s="1"/>
  <c r="T31" i="2" s="1"/>
  <c r="Q11" i="2"/>
  <c r="R11" i="2" s="1"/>
  <c r="P47" i="2"/>
  <c r="P48" i="2" s="1"/>
  <c r="T11" i="2" l="1"/>
  <c r="R47" i="2"/>
  <c r="T47" i="2"/>
  <c r="T48" i="2" l="1"/>
  <c r="D6" i="6"/>
  <c r="D7" i="6" l="1"/>
  <c r="H6" i="6"/>
  <c r="H7" i="6" s="1"/>
  <c r="L6" i="6" s="1"/>
</calcChain>
</file>

<file path=xl/sharedStrings.xml><?xml version="1.0" encoding="utf-8"?>
<sst xmlns="http://schemas.openxmlformats.org/spreadsheetml/2006/main" count="139" uniqueCount="61">
  <si>
    <t>Year of                           Construction</t>
  </si>
  <si>
    <t>Year of                           Valuation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</si>
  <si>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</si>
  <si>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</si>
  <si>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</si>
  <si>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</si>
  <si>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</si>
  <si>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</si>
  <si>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</si>
  <si>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r>
      <rPr>
        <sz val="10"/>
        <rFont val="Calibri"/>
        <family val="1"/>
      </rPr>
      <t>GROUND FLOOR</t>
    </r>
  </si>
  <si>
    <r>
      <rPr>
        <sz val="10"/>
        <rFont val="Calibri"/>
        <family val="1"/>
      </rPr>
      <t>RCC framed pillar beam
column on RCC slab and brick walls</t>
    </r>
  </si>
  <si>
    <r>
      <rPr>
        <sz val="10"/>
        <rFont val="Calibri"/>
        <family val="1"/>
      </rPr>
      <t>FIRST FLOOR</t>
    </r>
  </si>
  <si>
    <r>
      <rPr>
        <sz val="10"/>
        <rFont val="Calibri"/>
        <family val="1"/>
      </rPr>
      <t>RCC framed pillar beam column on RCC slab and
brick walls</t>
    </r>
  </si>
  <si>
    <r>
      <rPr>
        <sz val="10"/>
        <rFont val="Calibri"/>
        <family val="1"/>
      </rPr>
      <t>SECOND FLOOR</t>
    </r>
  </si>
  <si>
    <r>
      <rPr>
        <sz val="10"/>
        <rFont val="Calibri"/>
        <family val="1"/>
      </rPr>
      <t>LOWER GROUND</t>
    </r>
  </si>
  <si>
    <r>
      <rPr>
        <sz val="10"/>
        <rFont val="Calibri"/>
        <family val="1"/>
      </rPr>
      <t>THIRD FLOOR</t>
    </r>
  </si>
  <si>
    <r>
      <rPr>
        <sz val="10"/>
        <rFont val="Calibri"/>
        <family val="1"/>
      </rPr>
      <t>FOURTH FLOOR</t>
    </r>
  </si>
  <si>
    <r>
      <rPr>
        <sz val="10"/>
        <rFont val="Calibri"/>
        <family val="1"/>
      </rPr>
      <t>FIFTH FLOOR</t>
    </r>
  </si>
  <si>
    <t>SR.
No.</t>
  </si>
  <si>
    <r>
      <rPr>
        <b/>
        <sz val="9"/>
        <rFont val="Calibri"/>
        <family val="1"/>
      </rPr>
      <t>Building Name</t>
    </r>
  </si>
  <si>
    <r>
      <rPr>
        <b/>
        <sz val="9"/>
        <rFont val="Calibri"/>
        <family val="1"/>
      </rPr>
      <t>Floor</t>
    </r>
  </si>
  <si>
    <r>
      <rPr>
        <b/>
        <sz val="9"/>
        <rFont val="Calibri"/>
        <family val="1"/>
      </rPr>
      <t>Type of Structure</t>
    </r>
  </si>
  <si>
    <r>
      <rPr>
        <b/>
        <sz val="9"/>
        <rFont val="Calibri"/>
        <family val="1"/>
      </rPr>
      <t xml:space="preserve">Area
</t>
    </r>
    <r>
      <rPr>
        <b/>
        <i/>
        <sz val="9"/>
        <rFont val="Calibri"/>
        <family val="1"/>
      </rPr>
      <t>(in sq.mtr)</t>
    </r>
  </si>
  <si>
    <r>
      <rPr>
        <b/>
        <sz val="9"/>
        <rFont val="Calibri"/>
        <family val="1"/>
      </rPr>
      <t xml:space="preserve">Area
</t>
    </r>
    <r>
      <rPr>
        <b/>
        <i/>
        <sz val="9"/>
        <rFont val="Calibri"/>
        <family val="1"/>
      </rPr>
      <t>(in sq.ft)</t>
    </r>
  </si>
  <si>
    <r>
      <rPr>
        <b/>
        <sz val="9"/>
        <rFont val="Calibri"/>
        <family val="1"/>
      </rPr>
      <t xml:space="preserve">Height Floor to Floor
</t>
    </r>
    <r>
      <rPr>
        <b/>
        <i/>
        <sz val="9"/>
        <rFont val="Calibri"/>
        <family val="1"/>
      </rPr>
      <t>(in ft.)</t>
    </r>
  </si>
  <si>
    <r>
      <t xml:space="preserve">Total Life Consumed 
</t>
    </r>
    <r>
      <rPr>
        <b/>
        <i/>
        <sz val="9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</si>
  <si>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9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</si>
  <si>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9"/>
        <rFont val="Calibri"/>
        <family val="2"/>
        <scheme val="minor"/>
      </rPr>
      <t>(in per sq.ft)</t>
    </r>
  </si>
  <si>
    <r>
      <rPr>
        <sz val="11"/>
        <rFont val="Times New Roman"/>
        <family val="1"/>
      </rPr>
      <t>Staff Housing - 1-</t>
    </r>
  </si>
  <si>
    <t>GROUND FLOOR</t>
  </si>
  <si>
    <t>TOTAL</t>
  </si>
  <si>
    <t>Canteen</t>
  </si>
  <si>
    <t>Gate House</t>
  </si>
  <si>
    <t>Hostel -2</t>
  </si>
  <si>
    <t>Hostel -1</t>
  </si>
  <si>
    <t>ADM/MBA Block(AB- 1)</t>
  </si>
  <si>
    <t>Library</t>
  </si>
  <si>
    <t>Admin Block (EB1)</t>
  </si>
  <si>
    <t>Academic
Block-2 (Sports Block)</t>
  </si>
  <si>
    <t>Medical College Block -01</t>
  </si>
  <si>
    <t>Total</t>
  </si>
  <si>
    <t>M/S. MARUTI EDUCATION TRUST, YAMUNA EXPRESSWAY INDSUTRIAL DEVELOPMENT AREA, UTTAR PRADESH</t>
  </si>
  <si>
    <t>Rate per RMTS (CPWD)</t>
  </si>
  <si>
    <t>Value</t>
  </si>
  <si>
    <t>Area
(in sq.mtr.)</t>
  </si>
  <si>
    <t>Note:</t>
  </si>
  <si>
    <t>1.All the details related to the Buildings and civil work has been provided by Company and all the details are relied upon for the assessent.</t>
  </si>
  <si>
    <t>2. Building Area Statement has been provided to us by the company management. On the provided details we have inspected through sample measurement which was found to be approximately same.</t>
  </si>
  <si>
    <t>Sr.No</t>
  </si>
  <si>
    <t>Particulars</t>
  </si>
  <si>
    <t>Depreciated Replacement Market Value
(Building)</t>
  </si>
  <si>
    <t>Depreciated Replacement Market Value
(Road)</t>
  </si>
  <si>
    <t>Depreciated Replacement Market Value
(Boundary Wall)</t>
  </si>
  <si>
    <t>Total Prospective  Market Value (PFMV) (INR)</t>
  </si>
  <si>
    <t>Depriciated Replacement Market Value (Tanks)</t>
  </si>
  <si>
    <t>Maruti Education Trust</t>
  </si>
  <si>
    <t>Land Value</t>
  </si>
  <si>
    <t>Total FMV</t>
  </si>
  <si>
    <t>RV</t>
  </si>
  <si>
    <t>DV</t>
  </si>
  <si>
    <t>Round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</si>
</sst>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"/>
    <numFmt numFmtId="165" formatCode="0.000"/>
    <numFmt numFmtId="166" formatCode="_ &quot;₹&quot;\ * #,##0_ ;_ &quot;₹&quot;\ * \-#,##0_ ;_ &quot;₹&quot;\ * &quot;-&quot;??_ ;_ @_ "/>
    <numFmt numFmtId="167" formatCode="_ * #,##0_ ;_ * \-#,##0_ ;_ * &quot;-&quot;??_ ;_ @_ "/>
  </numFmts>
  <fonts count="29" x14ac:knownFonts="1">
    <font>
      <sz val="10"/>
      <color rgb="FF000000"/>
      <name val="Times New Roman"/>
      <charset val="204"/>
    </font>
    <font>
      <b/>
      <sz val="16"/>
      <color rgb="FF000000"/>
      <name val="Calibri"/>
      <family val="2"/>
    </font>
    <font>
      <sz val="10"/>
      <color rgb="FF000000"/>
      <name val="Times New Roman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9"/>
      <name val="Calibri"/>
      <family val="1"/>
    </font>
    <font>
      <b/>
      <sz val="9"/>
      <name val="Calibri"/>
      <family val="2"/>
    </font>
    <font>
      <sz val="9"/>
      <color rgb="FF000000"/>
      <name val="Times New Roman"/>
      <family val="1"/>
    </font>
    <font>
      <b/>
      <i/>
      <sz val="9"/>
      <name val="Calibri"/>
      <family val="1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name val="Times New Roman"/>
      <family val="1"/>
    </font>
    <font>
      <b/>
      <sz val="10"/>
      <color rgb="FF000000"/>
      <name val="Calibri"/>
      <family val="2"/>
    </font>
    <font>
      <b/>
      <sz val="10"/>
      <color theme="0"/>
      <name val="Times New Roman"/>
      <family val="1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2">
    <xf numFmtId="0" fontId="0" fillId="0" borderId="0" xfId="0" applyAlignment="1">
      <alignment horizontal="left" vertical="top"/>
    </xf>
    <xf numFmtId="2" fontId="1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1" fontId="8" fillId="0" borderId="4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shrinkToFit="1"/>
    </xf>
    <xf numFmtId="9" fontId="8" fillId="0" borderId="1" xfId="3" applyFont="1" applyBorder="1" applyAlignment="1">
      <alignment horizontal="center" vertical="center" shrinkToFit="1"/>
    </xf>
    <xf numFmtId="165" fontId="8" fillId="0" borderId="1" xfId="0" applyNumberFormat="1" applyFont="1" applyBorder="1" applyAlignment="1">
      <alignment horizontal="center" vertical="center" shrinkToFit="1"/>
    </xf>
    <xf numFmtId="2" fontId="8" fillId="0" borderId="4" xfId="0" applyNumberFormat="1" applyFont="1" applyBorder="1" applyAlignment="1">
      <alignment horizontal="center" vertical="center" shrinkToFit="1"/>
    </xf>
    <xf numFmtId="164" fontId="8" fillId="0" borderId="1" xfId="0" applyNumberFormat="1" applyFont="1" applyBorder="1" applyAlignment="1">
      <alignment horizontal="center" vertical="center" shrinkToFit="1"/>
    </xf>
    <xf numFmtId="166" fontId="8" fillId="0" borderId="1" xfId="2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shrinkToFit="1"/>
    </xf>
    <xf numFmtId="166" fontId="16" fillId="0" borderId="1" xfId="2" applyNumberFormat="1" applyFont="1" applyBorder="1" applyAlignment="1">
      <alignment horizontal="center" vertical="center" shrinkToFit="1"/>
    </xf>
    <xf numFmtId="166" fontId="8" fillId="0" borderId="10" xfId="2" applyNumberFormat="1" applyFont="1" applyBorder="1" applyAlignment="1">
      <alignment horizontal="center" vertical="center" shrinkToFit="1"/>
    </xf>
    <xf numFmtId="166" fontId="8" fillId="0" borderId="9" xfId="2" applyNumberFormat="1" applyFont="1" applyBorder="1" applyAlignment="1">
      <alignment horizontal="center" vertical="center" shrinkToFit="1"/>
    </xf>
    <xf numFmtId="166" fontId="16" fillId="0" borderId="4" xfId="2" applyNumberFormat="1" applyFont="1" applyBorder="1" applyAlignment="1">
      <alignment horizontal="center" vertical="center" shrinkToFit="1"/>
    </xf>
    <xf numFmtId="9" fontId="7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4" borderId="5" xfId="0" applyFont="1" applyFill="1" applyBorder="1" applyAlignment="1">
      <alignment horizontal="center"/>
    </xf>
    <xf numFmtId="166" fontId="3" fillId="0" borderId="5" xfId="2" applyNumberFormat="1" applyFont="1" applyBorder="1"/>
    <xf numFmtId="166" fontId="3" fillId="0" borderId="5" xfId="0" applyNumberFormat="1" applyFont="1" applyBorder="1"/>
    <xf numFmtId="0" fontId="3" fillId="4" borderId="5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vertical="top"/>
    </xf>
    <xf numFmtId="44" fontId="4" fillId="6" borderId="5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166" fontId="24" fillId="0" borderId="5" xfId="0" applyNumberFormat="1" applyFont="1" applyBorder="1" applyAlignment="1">
      <alignment vertical="center"/>
    </xf>
    <xf numFmtId="166" fontId="25" fillId="0" borderId="5" xfId="0" applyNumberFormat="1" applyFont="1" applyBorder="1" applyAlignment="1">
      <alignment vertical="center"/>
    </xf>
    <xf numFmtId="166" fontId="26" fillId="0" borderId="5" xfId="0" applyNumberFormat="1" applyFont="1" applyBorder="1" applyAlignment="1">
      <alignment vertical="center"/>
    </xf>
    <xf numFmtId="167" fontId="0" fillId="0" borderId="0" xfId="1" applyNumberFormat="1" applyFont="1" applyAlignment="1">
      <alignment vertical="top"/>
    </xf>
    <xf numFmtId="167" fontId="11" fillId="2" borderId="1" xfId="1" applyNumberFormat="1" applyFont="1" applyFill="1" applyBorder="1" applyAlignment="1">
      <alignment horizontal="center" vertical="center" wrapText="1"/>
    </xf>
    <xf numFmtId="167" fontId="8" fillId="0" borderId="1" xfId="1" applyNumberFormat="1" applyFont="1" applyBorder="1" applyAlignment="1">
      <alignment horizontal="center" vertical="center" shrinkToFit="1"/>
    </xf>
    <xf numFmtId="167" fontId="8" fillId="0" borderId="4" xfId="1" applyNumberFormat="1" applyFont="1" applyBorder="1" applyAlignment="1">
      <alignment horizontal="center" vertical="center" shrinkToFit="1"/>
    </xf>
    <xf numFmtId="167" fontId="1" fillId="0" borderId="1" xfId="1" applyNumberFormat="1" applyFont="1" applyBorder="1" applyAlignment="1">
      <alignment horizontal="center" vertical="top" shrinkToFit="1"/>
    </xf>
    <xf numFmtId="167" fontId="0" fillId="0" borderId="0" xfId="1" applyNumberFormat="1" applyFont="1" applyAlignment="1">
      <alignment horizontal="center" vertical="top"/>
    </xf>
    <xf numFmtId="167" fontId="0" fillId="0" borderId="0" xfId="1" applyNumberFormat="1" applyFont="1" applyAlignment="1">
      <alignment horizontal="left" vertical="top"/>
    </xf>
    <xf numFmtId="166" fontId="28" fillId="3" borderId="5" xfId="2" applyNumberFormat="1" applyFont="1" applyFill="1" applyBorder="1" applyAlignment="1">
      <alignment horizontal="center" vertical="center"/>
    </xf>
    <xf numFmtId="166" fontId="27" fillId="0" borderId="5" xfId="2" applyNumberFormat="1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 shrinkToFit="1"/>
    </xf>
    <xf numFmtId="1" fontId="8" fillId="0" borderId="3" xfId="0" applyNumberFormat="1" applyFont="1" applyBorder="1" applyAlignment="1">
      <alignment horizontal="center" vertical="center" shrinkToFit="1"/>
    </xf>
    <xf numFmtId="1" fontId="8" fillId="0" borderId="4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top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shrinkToFit="1"/>
    </xf>
    <xf numFmtId="1" fontId="8" fillId="0" borderId="7" xfId="0" applyNumberFormat="1" applyFont="1" applyBorder="1" applyAlignment="1">
      <alignment horizontal="center" vertical="center" shrinkToFit="1"/>
    </xf>
    <xf numFmtId="1" fontId="8" fillId="0" borderId="8" xfId="0" applyNumberFormat="1" applyFont="1" applyBorder="1" applyAlignment="1">
      <alignment horizontal="center" vertical="center" shrinkToFit="1"/>
    </xf>
    <xf numFmtId="0" fontId="20" fillId="5" borderId="1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48"/>
  <sheetViews>
    <sheetView topLeftCell="D36" zoomScaleNormal="100" workbookViewId="0">
      <selection activeCell="I43" sqref="I43"/>
    </sheetView>
  </sheetViews>
  <sheetFormatPr defaultRowHeight="12.75" x14ac:dyDescent="0.2"/>
  <cols>
    <col min="2" max="2" width="7.83203125" style="2" customWidth="1"/>
    <col min="3" max="3" width="15.6640625" style="3" customWidth="1"/>
    <col min="4" max="4" width="16" style="3" customWidth="1"/>
    <col min="5" max="5" width="29.83203125" style="2" customWidth="1"/>
    <col min="6" max="6" width="9.83203125" style="2" customWidth="1"/>
    <col min="7" max="7" width="9.33203125" style="47" customWidth="1"/>
    <col min="8" max="8" width="9.5" style="2" customWidth="1"/>
    <col min="9" max="9" width="11.5" style="2" customWidth="1"/>
    <col min="10" max="10" width="10.33203125" customWidth="1"/>
    <col min="11" max="11" width="9.6640625" customWidth="1"/>
    <col min="12" max="12" width="11.33203125" customWidth="1"/>
    <col min="13" max="13" width="9" customWidth="1"/>
    <col min="14" max="14" width="12.5" customWidth="1"/>
    <col min="15" max="15" width="14.33203125" customWidth="1"/>
    <col min="16" max="16" width="16" customWidth="1"/>
    <col min="17" max="17" width="15.5" customWidth="1"/>
    <col min="18" max="18" width="16" customWidth="1"/>
    <col min="19" max="19" width="11.83203125" customWidth="1"/>
    <col min="20" max="20" width="15.83203125" customWidth="1"/>
  </cols>
  <sheetData>
    <row r="2" spans="2:20" x14ac:dyDescent="0.2">
      <c r="B2" s="30"/>
      <c r="C2" s="30"/>
      <c r="D2" s="30"/>
      <c r="E2" s="30"/>
      <c r="F2" s="30"/>
      <c r="G2" s="42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2:20" x14ac:dyDescent="0.2">
      <c r="B3" s="58" t="s">
        <v>41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2:20" s="3" customFormat="1" ht="58.5" customHeight="1" x14ac:dyDescent="0.2">
      <c r="B4" s="10" t="s">
        <v>18</v>
      </c>
      <c r="C4" s="11" t="s">
        <v>19</v>
      </c>
      <c r="D4" s="11" t="s">
        <v>20</v>
      </c>
      <c r="E4" s="11" t="s">
        <v>21</v>
      </c>
      <c r="F4" s="12" t="s">
        <v>22</v>
      </c>
      <c r="G4" s="43" t="s">
        <v>23</v>
      </c>
      <c r="H4" s="12" t="s">
        <v>24</v>
      </c>
      <c r="I4" s="10" t="s">
        <v>0</v>
      </c>
      <c r="J4" s="10" t="s">
        <v>1</v>
      </c>
      <c r="K4" s="13" t="s">
        <v>25</v>
      </c>
      <c r="L4" s="13" t="s">
        <v>26</v>
      </c>
      <c r="M4" s="13" t="s">
        <v>2</v>
      </c>
      <c r="N4" s="13" t="s">
        <v>3</v>
      </c>
      <c r="O4" s="13" t="s">
        <v>27</v>
      </c>
      <c r="P4" s="13" t="s">
        <v>4</v>
      </c>
      <c r="Q4" s="13" t="s">
        <v>5</v>
      </c>
      <c r="R4" s="13" t="s">
        <v>6</v>
      </c>
      <c r="S4" s="13" t="s">
        <v>7</v>
      </c>
      <c r="T4" s="13" t="s">
        <v>8</v>
      </c>
    </row>
    <row r="5" spans="2:20" ht="38.25" x14ac:dyDescent="0.2">
      <c r="B5" s="51">
        <v>1</v>
      </c>
      <c r="C5" s="57" t="s">
        <v>37</v>
      </c>
      <c r="D5" s="6" t="s">
        <v>9</v>
      </c>
      <c r="E5" s="5" t="s">
        <v>10</v>
      </c>
      <c r="F5" s="14">
        <v>884.21</v>
      </c>
      <c r="G5" s="44">
        <v>9518</v>
      </c>
      <c r="H5" s="9">
        <v>12</v>
      </c>
      <c r="I5" s="9">
        <v>2013</v>
      </c>
      <c r="J5" s="9">
        <v>2022</v>
      </c>
      <c r="K5" s="9">
        <f>J5-I5</f>
        <v>9</v>
      </c>
      <c r="L5" s="9">
        <v>60</v>
      </c>
      <c r="M5" s="15">
        <v>0.1</v>
      </c>
      <c r="N5" s="16">
        <f>(1-M5)/L5</f>
        <v>1.5000000000000001E-2</v>
      </c>
      <c r="O5" s="19">
        <v>2100</v>
      </c>
      <c r="P5" s="19">
        <f>O5*G5</f>
        <v>19987800</v>
      </c>
      <c r="Q5" s="19">
        <f>P5*N5*K5</f>
        <v>2698353</v>
      </c>
      <c r="R5" s="23">
        <f>P5-Q5</f>
        <v>17289447</v>
      </c>
      <c r="S5" s="26">
        <v>0</v>
      </c>
      <c r="T5" s="24">
        <f>IF(R5&gt;M5*P5,R5*(1-S5),P5*M5)</f>
        <v>17289447</v>
      </c>
    </row>
    <row r="6" spans="2:20" ht="38.25" x14ac:dyDescent="0.2">
      <c r="B6" s="52"/>
      <c r="C6" s="55"/>
      <c r="D6" s="6" t="s">
        <v>11</v>
      </c>
      <c r="E6" s="5" t="s">
        <v>12</v>
      </c>
      <c r="F6" s="14">
        <v>874.76</v>
      </c>
      <c r="G6" s="44">
        <v>9416</v>
      </c>
      <c r="H6" s="9">
        <v>12</v>
      </c>
      <c r="I6" s="9">
        <v>2013</v>
      </c>
      <c r="J6" s="9">
        <v>2022</v>
      </c>
      <c r="K6" s="9">
        <f t="shared" ref="K6:K46" si="0">J6-I6</f>
        <v>9</v>
      </c>
      <c r="L6" s="9">
        <v>60</v>
      </c>
      <c r="M6" s="15">
        <v>0.1</v>
      </c>
      <c r="N6" s="16">
        <f t="shared" ref="N6:N46" si="1">(1-M6)/L6</f>
        <v>1.5000000000000001E-2</v>
      </c>
      <c r="O6" s="19">
        <v>2100</v>
      </c>
      <c r="P6" s="19">
        <f t="shared" ref="P6:P46" si="2">O6*G6</f>
        <v>19773600</v>
      </c>
      <c r="Q6" s="19">
        <f t="shared" ref="Q6:Q46" si="3">P6*N6*K6</f>
        <v>2669436</v>
      </c>
      <c r="R6" s="23">
        <f t="shared" ref="R6:R46" si="4">P6-Q6</f>
        <v>17104164</v>
      </c>
      <c r="S6" s="26">
        <v>0</v>
      </c>
      <c r="T6" s="24">
        <f t="shared" ref="T6:T46" si="5">IF(R6&gt;M6*P6,R6*(1-S6),P6*M6)</f>
        <v>17104164</v>
      </c>
    </row>
    <row r="7" spans="2:20" ht="38.25" x14ac:dyDescent="0.2">
      <c r="B7" s="53"/>
      <c r="C7" s="56"/>
      <c r="D7" s="6" t="s">
        <v>13</v>
      </c>
      <c r="E7" s="5" t="s">
        <v>12</v>
      </c>
      <c r="F7" s="14">
        <v>872.78</v>
      </c>
      <c r="G7" s="44">
        <v>9395</v>
      </c>
      <c r="H7" s="9">
        <v>12</v>
      </c>
      <c r="I7" s="9">
        <v>2013</v>
      </c>
      <c r="J7" s="9">
        <v>2022</v>
      </c>
      <c r="K7" s="9">
        <f t="shared" si="0"/>
        <v>9</v>
      </c>
      <c r="L7" s="9">
        <v>60</v>
      </c>
      <c r="M7" s="15">
        <v>0.1</v>
      </c>
      <c r="N7" s="16">
        <f t="shared" si="1"/>
        <v>1.5000000000000001E-2</v>
      </c>
      <c r="O7" s="19">
        <v>2100</v>
      </c>
      <c r="P7" s="19">
        <f t="shared" si="2"/>
        <v>19729500</v>
      </c>
      <c r="Q7" s="19">
        <f t="shared" si="3"/>
        <v>2663482.5</v>
      </c>
      <c r="R7" s="23">
        <f t="shared" si="4"/>
        <v>17066017.5</v>
      </c>
      <c r="S7" s="26">
        <v>0</v>
      </c>
      <c r="T7" s="24">
        <f t="shared" si="5"/>
        <v>17066017.5</v>
      </c>
    </row>
    <row r="8" spans="2:20" ht="38.25" x14ac:dyDescent="0.2">
      <c r="B8" s="51">
        <v>2</v>
      </c>
      <c r="C8" s="57" t="s">
        <v>35</v>
      </c>
      <c r="D8" s="6" t="s">
        <v>14</v>
      </c>
      <c r="E8" s="5" t="s">
        <v>12</v>
      </c>
      <c r="F8" s="14">
        <v>2613.44</v>
      </c>
      <c r="G8" s="44">
        <v>28131</v>
      </c>
      <c r="H8" s="9">
        <v>12</v>
      </c>
      <c r="I8" s="9">
        <v>2013</v>
      </c>
      <c r="J8" s="9">
        <v>2022</v>
      </c>
      <c r="K8" s="9">
        <f t="shared" si="0"/>
        <v>9</v>
      </c>
      <c r="L8" s="9">
        <v>60</v>
      </c>
      <c r="M8" s="15">
        <v>0.1</v>
      </c>
      <c r="N8" s="16">
        <f t="shared" si="1"/>
        <v>1.5000000000000001E-2</v>
      </c>
      <c r="O8" s="19">
        <v>1600</v>
      </c>
      <c r="P8" s="19">
        <f t="shared" si="2"/>
        <v>45009600</v>
      </c>
      <c r="Q8" s="19">
        <f t="shared" si="3"/>
        <v>6076296</v>
      </c>
      <c r="R8" s="23">
        <f t="shared" si="4"/>
        <v>38933304</v>
      </c>
      <c r="S8" s="26">
        <v>0</v>
      </c>
      <c r="T8" s="24">
        <f t="shared" si="5"/>
        <v>38933304</v>
      </c>
    </row>
    <row r="9" spans="2:20" ht="38.25" x14ac:dyDescent="0.2">
      <c r="B9" s="52"/>
      <c r="C9" s="55"/>
      <c r="D9" s="6" t="s">
        <v>9</v>
      </c>
      <c r="E9" s="5" t="s">
        <v>10</v>
      </c>
      <c r="F9" s="14">
        <v>3262.33</v>
      </c>
      <c r="G9" s="44">
        <v>35116</v>
      </c>
      <c r="H9" s="9">
        <v>12</v>
      </c>
      <c r="I9" s="9">
        <v>2013</v>
      </c>
      <c r="J9" s="9">
        <v>2022</v>
      </c>
      <c r="K9" s="9">
        <f t="shared" si="0"/>
        <v>9</v>
      </c>
      <c r="L9" s="9">
        <v>60</v>
      </c>
      <c r="M9" s="15">
        <v>0.1</v>
      </c>
      <c r="N9" s="16">
        <f t="shared" si="1"/>
        <v>1.5000000000000001E-2</v>
      </c>
      <c r="O9" s="19">
        <v>1600</v>
      </c>
      <c r="P9" s="19">
        <f t="shared" si="2"/>
        <v>56185600</v>
      </c>
      <c r="Q9" s="19">
        <f t="shared" si="3"/>
        <v>7585056.0000000009</v>
      </c>
      <c r="R9" s="23">
        <f t="shared" si="4"/>
        <v>48600544</v>
      </c>
      <c r="S9" s="26">
        <v>0</v>
      </c>
      <c r="T9" s="24">
        <f t="shared" si="5"/>
        <v>48600544</v>
      </c>
    </row>
    <row r="10" spans="2:20" ht="38.25" x14ac:dyDescent="0.2">
      <c r="B10" s="52"/>
      <c r="C10" s="55"/>
      <c r="D10" s="6" t="s">
        <v>11</v>
      </c>
      <c r="E10" s="5" t="s">
        <v>12</v>
      </c>
      <c r="F10" s="14">
        <v>3309.33</v>
      </c>
      <c r="G10" s="44">
        <v>35622</v>
      </c>
      <c r="H10" s="9">
        <v>12</v>
      </c>
      <c r="I10" s="9">
        <v>2013</v>
      </c>
      <c r="J10" s="9">
        <v>2022</v>
      </c>
      <c r="K10" s="9">
        <f t="shared" si="0"/>
        <v>9</v>
      </c>
      <c r="L10" s="9">
        <v>60</v>
      </c>
      <c r="M10" s="15">
        <v>0.1</v>
      </c>
      <c r="N10" s="16">
        <f t="shared" si="1"/>
        <v>1.5000000000000001E-2</v>
      </c>
      <c r="O10" s="19">
        <v>1600</v>
      </c>
      <c r="P10" s="19">
        <f t="shared" si="2"/>
        <v>56995200</v>
      </c>
      <c r="Q10" s="19">
        <f t="shared" si="3"/>
        <v>7694352.0000000009</v>
      </c>
      <c r="R10" s="23">
        <f t="shared" si="4"/>
        <v>49300848</v>
      </c>
      <c r="S10" s="26">
        <v>0</v>
      </c>
      <c r="T10" s="24">
        <f t="shared" si="5"/>
        <v>49300848</v>
      </c>
    </row>
    <row r="11" spans="2:20" ht="38.25" x14ac:dyDescent="0.2">
      <c r="B11" s="52"/>
      <c r="C11" s="55"/>
      <c r="D11" s="6" t="s">
        <v>13</v>
      </c>
      <c r="E11" s="5" t="s">
        <v>12</v>
      </c>
      <c r="F11" s="14">
        <v>2769.41</v>
      </c>
      <c r="G11" s="44">
        <v>29810</v>
      </c>
      <c r="H11" s="9">
        <v>12</v>
      </c>
      <c r="I11" s="9">
        <v>2013</v>
      </c>
      <c r="J11" s="9">
        <v>2022</v>
      </c>
      <c r="K11" s="9">
        <f t="shared" si="0"/>
        <v>9</v>
      </c>
      <c r="L11" s="9">
        <v>60</v>
      </c>
      <c r="M11" s="15">
        <v>0.1</v>
      </c>
      <c r="N11" s="16">
        <f t="shared" si="1"/>
        <v>1.5000000000000001E-2</v>
      </c>
      <c r="O11" s="19">
        <v>1600</v>
      </c>
      <c r="P11" s="19">
        <f t="shared" si="2"/>
        <v>47696000</v>
      </c>
      <c r="Q11" s="19">
        <f t="shared" si="3"/>
        <v>6438960</v>
      </c>
      <c r="R11" s="23">
        <f t="shared" si="4"/>
        <v>41257040</v>
      </c>
      <c r="S11" s="26">
        <v>0</v>
      </c>
      <c r="T11" s="24">
        <f t="shared" si="5"/>
        <v>41257040</v>
      </c>
    </row>
    <row r="12" spans="2:20" ht="38.25" x14ac:dyDescent="0.2">
      <c r="B12" s="53"/>
      <c r="C12" s="56"/>
      <c r="D12" s="6" t="s">
        <v>15</v>
      </c>
      <c r="E12" s="5" t="s">
        <v>12</v>
      </c>
      <c r="F12" s="14">
        <v>2527.54</v>
      </c>
      <c r="G12" s="44">
        <v>27206</v>
      </c>
      <c r="H12" s="9">
        <v>12</v>
      </c>
      <c r="I12" s="9">
        <v>2013</v>
      </c>
      <c r="J12" s="9">
        <v>2022</v>
      </c>
      <c r="K12" s="9">
        <f t="shared" si="0"/>
        <v>9</v>
      </c>
      <c r="L12" s="9">
        <v>60</v>
      </c>
      <c r="M12" s="15">
        <v>0.1</v>
      </c>
      <c r="N12" s="16">
        <f t="shared" si="1"/>
        <v>1.5000000000000001E-2</v>
      </c>
      <c r="O12" s="19">
        <v>1600</v>
      </c>
      <c r="P12" s="19">
        <f t="shared" si="2"/>
        <v>43529600</v>
      </c>
      <c r="Q12" s="19">
        <f t="shared" si="3"/>
        <v>5876496</v>
      </c>
      <c r="R12" s="23">
        <f t="shared" si="4"/>
        <v>37653104</v>
      </c>
      <c r="S12" s="26">
        <v>0</v>
      </c>
      <c r="T12" s="24">
        <f t="shared" si="5"/>
        <v>37653104</v>
      </c>
    </row>
    <row r="13" spans="2:20" ht="38.25" x14ac:dyDescent="0.2">
      <c r="B13" s="51">
        <v>3</v>
      </c>
      <c r="C13" s="54" t="s">
        <v>36</v>
      </c>
      <c r="D13" s="28" t="s">
        <v>29</v>
      </c>
      <c r="E13" s="5" t="s">
        <v>12</v>
      </c>
      <c r="F13" s="14">
        <v>1438.18</v>
      </c>
      <c r="G13" s="44">
        <v>15481</v>
      </c>
      <c r="H13" s="9">
        <v>12</v>
      </c>
      <c r="I13" s="9">
        <v>2013</v>
      </c>
      <c r="J13" s="9">
        <v>2022</v>
      </c>
      <c r="K13" s="9">
        <f t="shared" si="0"/>
        <v>9</v>
      </c>
      <c r="L13" s="9">
        <v>60</v>
      </c>
      <c r="M13" s="15">
        <v>0.1</v>
      </c>
      <c r="N13" s="16">
        <f t="shared" si="1"/>
        <v>1.5000000000000001E-2</v>
      </c>
      <c r="O13" s="19">
        <v>1600</v>
      </c>
      <c r="P13" s="19">
        <f t="shared" si="2"/>
        <v>24769600</v>
      </c>
      <c r="Q13" s="19">
        <f t="shared" si="3"/>
        <v>3343896.0000000005</v>
      </c>
      <c r="R13" s="23">
        <f t="shared" si="4"/>
        <v>21425704</v>
      </c>
      <c r="S13" s="26">
        <v>0</v>
      </c>
      <c r="T13" s="24">
        <f t="shared" si="5"/>
        <v>21425704</v>
      </c>
    </row>
    <row r="14" spans="2:20" ht="38.25" x14ac:dyDescent="0.2">
      <c r="B14" s="52"/>
      <c r="C14" s="55"/>
      <c r="D14" s="6" t="s">
        <v>11</v>
      </c>
      <c r="E14" s="5" t="s">
        <v>10</v>
      </c>
      <c r="F14" s="14">
        <v>1299.21</v>
      </c>
      <c r="G14" s="44">
        <v>13985</v>
      </c>
      <c r="H14" s="9">
        <v>12</v>
      </c>
      <c r="I14" s="9">
        <v>2013</v>
      </c>
      <c r="J14" s="9">
        <v>2022</v>
      </c>
      <c r="K14" s="9">
        <f t="shared" si="0"/>
        <v>9</v>
      </c>
      <c r="L14" s="9">
        <v>60</v>
      </c>
      <c r="M14" s="15">
        <v>0.1</v>
      </c>
      <c r="N14" s="16">
        <f t="shared" si="1"/>
        <v>1.5000000000000001E-2</v>
      </c>
      <c r="O14" s="19">
        <v>1600</v>
      </c>
      <c r="P14" s="19">
        <f t="shared" si="2"/>
        <v>22376000</v>
      </c>
      <c r="Q14" s="19">
        <f t="shared" si="3"/>
        <v>3020760</v>
      </c>
      <c r="R14" s="23">
        <f t="shared" si="4"/>
        <v>19355240</v>
      </c>
      <c r="S14" s="26">
        <v>0</v>
      </c>
      <c r="T14" s="24">
        <f t="shared" si="5"/>
        <v>19355240</v>
      </c>
    </row>
    <row r="15" spans="2:20" ht="38.25" x14ac:dyDescent="0.2">
      <c r="B15" s="52"/>
      <c r="C15" s="55"/>
      <c r="D15" s="6" t="s">
        <v>13</v>
      </c>
      <c r="E15" s="5" t="s">
        <v>12</v>
      </c>
      <c r="F15" s="14">
        <v>866.85</v>
      </c>
      <c r="G15" s="44">
        <v>9331</v>
      </c>
      <c r="H15" s="9">
        <v>12</v>
      </c>
      <c r="I15" s="9">
        <v>2013</v>
      </c>
      <c r="J15" s="9">
        <v>2022</v>
      </c>
      <c r="K15" s="9">
        <f t="shared" si="0"/>
        <v>9</v>
      </c>
      <c r="L15" s="9">
        <v>60</v>
      </c>
      <c r="M15" s="15">
        <v>0.1</v>
      </c>
      <c r="N15" s="16">
        <f t="shared" si="1"/>
        <v>1.5000000000000001E-2</v>
      </c>
      <c r="O15" s="19">
        <v>1600</v>
      </c>
      <c r="P15" s="19">
        <f t="shared" si="2"/>
        <v>14929600</v>
      </c>
      <c r="Q15" s="19">
        <f t="shared" si="3"/>
        <v>2015496.0000000002</v>
      </c>
      <c r="R15" s="23">
        <f t="shared" si="4"/>
        <v>12914104</v>
      </c>
      <c r="S15" s="26">
        <v>0</v>
      </c>
      <c r="T15" s="24">
        <f t="shared" si="5"/>
        <v>12914104</v>
      </c>
    </row>
    <row r="16" spans="2:20" ht="38.25" x14ac:dyDescent="0.2">
      <c r="B16" s="53"/>
      <c r="C16" s="56"/>
      <c r="D16" s="6" t="s">
        <v>15</v>
      </c>
      <c r="E16" s="5" t="s">
        <v>12</v>
      </c>
      <c r="F16" s="14">
        <v>612.65</v>
      </c>
      <c r="G16" s="44">
        <v>6595</v>
      </c>
      <c r="H16" s="9">
        <v>12</v>
      </c>
      <c r="I16" s="9">
        <v>2013</v>
      </c>
      <c r="J16" s="9">
        <v>2022</v>
      </c>
      <c r="K16" s="9">
        <f t="shared" si="0"/>
        <v>9</v>
      </c>
      <c r="L16" s="9">
        <v>60</v>
      </c>
      <c r="M16" s="15">
        <v>0.1</v>
      </c>
      <c r="N16" s="16">
        <f t="shared" si="1"/>
        <v>1.5000000000000001E-2</v>
      </c>
      <c r="O16" s="19">
        <v>1600</v>
      </c>
      <c r="P16" s="19">
        <f t="shared" si="2"/>
        <v>10552000</v>
      </c>
      <c r="Q16" s="19">
        <f t="shared" si="3"/>
        <v>1424520</v>
      </c>
      <c r="R16" s="23">
        <f t="shared" si="4"/>
        <v>9127480</v>
      </c>
      <c r="S16" s="26">
        <v>0</v>
      </c>
      <c r="T16" s="24">
        <f t="shared" si="5"/>
        <v>9127480</v>
      </c>
    </row>
    <row r="17" spans="2:20" ht="38.25" customHeight="1" x14ac:dyDescent="0.2">
      <c r="B17" s="51">
        <v>4</v>
      </c>
      <c r="C17" s="57" t="s">
        <v>38</v>
      </c>
      <c r="D17" s="20" t="s">
        <v>9</v>
      </c>
      <c r="E17" s="5" t="s">
        <v>10</v>
      </c>
      <c r="F17" s="14">
        <v>4126.68</v>
      </c>
      <c r="G17" s="44">
        <v>44420</v>
      </c>
      <c r="H17" s="9">
        <v>12</v>
      </c>
      <c r="I17" s="9">
        <v>2013</v>
      </c>
      <c r="J17" s="9">
        <v>2022</v>
      </c>
      <c r="K17" s="9">
        <f t="shared" si="0"/>
        <v>9</v>
      </c>
      <c r="L17" s="9">
        <v>60</v>
      </c>
      <c r="M17" s="15">
        <v>0.1</v>
      </c>
      <c r="N17" s="16">
        <f t="shared" si="1"/>
        <v>1.5000000000000001E-2</v>
      </c>
      <c r="O17" s="19">
        <v>1500</v>
      </c>
      <c r="P17" s="19">
        <f t="shared" si="2"/>
        <v>66630000</v>
      </c>
      <c r="Q17" s="19">
        <f t="shared" si="3"/>
        <v>8995050.0000000019</v>
      </c>
      <c r="R17" s="23">
        <f t="shared" si="4"/>
        <v>57634950</v>
      </c>
      <c r="S17" s="26">
        <v>0</v>
      </c>
      <c r="T17" s="24">
        <f t="shared" si="5"/>
        <v>57634950</v>
      </c>
    </row>
    <row r="18" spans="2:20" ht="38.25" x14ac:dyDescent="0.2">
      <c r="B18" s="53"/>
      <c r="C18" s="56"/>
      <c r="D18" s="29" t="s">
        <v>11</v>
      </c>
      <c r="E18" s="7" t="s">
        <v>10</v>
      </c>
      <c r="F18" s="17">
        <v>2765.37</v>
      </c>
      <c r="G18" s="45">
        <v>29766</v>
      </c>
      <c r="H18" s="8">
        <v>12</v>
      </c>
      <c r="I18" s="8">
        <v>2013</v>
      </c>
      <c r="J18" s="9">
        <v>2022</v>
      </c>
      <c r="K18" s="9">
        <f t="shared" si="0"/>
        <v>9</v>
      </c>
      <c r="L18" s="9">
        <v>60</v>
      </c>
      <c r="M18" s="15">
        <v>0.1</v>
      </c>
      <c r="N18" s="16">
        <f t="shared" si="1"/>
        <v>1.5000000000000001E-2</v>
      </c>
      <c r="O18" s="19">
        <v>1500</v>
      </c>
      <c r="P18" s="19">
        <f t="shared" si="2"/>
        <v>44649000</v>
      </c>
      <c r="Q18" s="19">
        <f t="shared" si="3"/>
        <v>6027615</v>
      </c>
      <c r="R18" s="23">
        <f t="shared" si="4"/>
        <v>38621385</v>
      </c>
      <c r="S18" s="26">
        <v>0</v>
      </c>
      <c r="T18" s="24">
        <f t="shared" si="5"/>
        <v>38621385</v>
      </c>
    </row>
    <row r="19" spans="2:20" ht="38.25" customHeight="1" x14ac:dyDescent="0.2">
      <c r="B19" s="65">
        <v>5</v>
      </c>
      <c r="C19" s="57" t="s">
        <v>39</v>
      </c>
      <c r="D19" s="20" t="s">
        <v>14</v>
      </c>
      <c r="E19" s="5" t="s">
        <v>12</v>
      </c>
      <c r="F19" s="14">
        <v>7507</v>
      </c>
      <c r="G19" s="44">
        <v>80805</v>
      </c>
      <c r="H19" s="9">
        <v>12</v>
      </c>
      <c r="I19" s="9">
        <v>2018</v>
      </c>
      <c r="J19" s="9">
        <v>2022</v>
      </c>
      <c r="K19" s="9">
        <f t="shared" si="0"/>
        <v>4</v>
      </c>
      <c r="L19" s="9">
        <v>60</v>
      </c>
      <c r="M19" s="15">
        <v>0.1</v>
      </c>
      <c r="N19" s="16">
        <f t="shared" si="1"/>
        <v>1.5000000000000001E-2</v>
      </c>
      <c r="O19" s="19">
        <v>2500</v>
      </c>
      <c r="P19" s="19">
        <f t="shared" si="2"/>
        <v>202012500</v>
      </c>
      <c r="Q19" s="19">
        <f t="shared" si="3"/>
        <v>12120750.000000002</v>
      </c>
      <c r="R19" s="23">
        <f t="shared" si="4"/>
        <v>189891750</v>
      </c>
      <c r="S19" s="26">
        <v>0</v>
      </c>
      <c r="T19" s="24">
        <f t="shared" si="5"/>
        <v>189891750</v>
      </c>
    </row>
    <row r="20" spans="2:20" ht="38.25" x14ac:dyDescent="0.2">
      <c r="B20" s="66"/>
      <c r="C20" s="55"/>
      <c r="D20" s="20" t="s">
        <v>9</v>
      </c>
      <c r="E20" s="5" t="s">
        <v>12</v>
      </c>
      <c r="F20" s="14">
        <v>8584.2800000000007</v>
      </c>
      <c r="G20" s="44">
        <v>92401</v>
      </c>
      <c r="H20" s="9">
        <v>12</v>
      </c>
      <c r="I20" s="9">
        <v>2018</v>
      </c>
      <c r="J20" s="9">
        <v>2022</v>
      </c>
      <c r="K20" s="9">
        <f t="shared" si="0"/>
        <v>4</v>
      </c>
      <c r="L20" s="9">
        <v>60</v>
      </c>
      <c r="M20" s="15">
        <v>0.1</v>
      </c>
      <c r="N20" s="16">
        <f t="shared" si="1"/>
        <v>1.5000000000000001E-2</v>
      </c>
      <c r="O20" s="19">
        <v>2500</v>
      </c>
      <c r="P20" s="19">
        <f t="shared" si="2"/>
        <v>231002500</v>
      </c>
      <c r="Q20" s="19">
        <f t="shared" si="3"/>
        <v>13860150.000000002</v>
      </c>
      <c r="R20" s="23">
        <f t="shared" si="4"/>
        <v>217142350</v>
      </c>
      <c r="S20" s="26">
        <v>0</v>
      </c>
      <c r="T20" s="24">
        <f t="shared" si="5"/>
        <v>217142350</v>
      </c>
    </row>
    <row r="21" spans="2:20" ht="38.25" x14ac:dyDescent="0.2">
      <c r="B21" s="66"/>
      <c r="C21" s="55"/>
      <c r="D21" s="20" t="s">
        <v>11</v>
      </c>
      <c r="E21" s="5" t="s">
        <v>12</v>
      </c>
      <c r="F21" s="18">
        <v>8070.1</v>
      </c>
      <c r="G21" s="44">
        <v>86867</v>
      </c>
      <c r="H21" s="9">
        <v>12</v>
      </c>
      <c r="I21" s="9">
        <v>2018</v>
      </c>
      <c r="J21" s="9">
        <v>2022</v>
      </c>
      <c r="K21" s="9">
        <f t="shared" si="0"/>
        <v>4</v>
      </c>
      <c r="L21" s="9">
        <v>60</v>
      </c>
      <c r="M21" s="15">
        <v>0.1</v>
      </c>
      <c r="N21" s="16">
        <f t="shared" si="1"/>
        <v>1.5000000000000001E-2</v>
      </c>
      <c r="O21" s="19">
        <v>2500</v>
      </c>
      <c r="P21" s="19">
        <f t="shared" si="2"/>
        <v>217167500</v>
      </c>
      <c r="Q21" s="19">
        <f t="shared" si="3"/>
        <v>13030050.000000002</v>
      </c>
      <c r="R21" s="23">
        <f t="shared" si="4"/>
        <v>204137450</v>
      </c>
      <c r="S21" s="26">
        <v>0</v>
      </c>
      <c r="T21" s="24">
        <f t="shared" si="5"/>
        <v>204137450</v>
      </c>
    </row>
    <row r="22" spans="2:20" ht="38.25" x14ac:dyDescent="0.2">
      <c r="B22" s="66"/>
      <c r="C22" s="55"/>
      <c r="D22" s="20" t="s">
        <v>13</v>
      </c>
      <c r="E22" s="5" t="s">
        <v>12</v>
      </c>
      <c r="F22" s="18">
        <v>7193.2</v>
      </c>
      <c r="G22" s="44">
        <v>77428</v>
      </c>
      <c r="H22" s="9">
        <v>12</v>
      </c>
      <c r="I22" s="9">
        <v>2018</v>
      </c>
      <c r="J22" s="9">
        <v>2022</v>
      </c>
      <c r="K22" s="9">
        <f t="shared" si="0"/>
        <v>4</v>
      </c>
      <c r="L22" s="9">
        <v>60</v>
      </c>
      <c r="M22" s="15">
        <v>0.1</v>
      </c>
      <c r="N22" s="16">
        <f t="shared" si="1"/>
        <v>1.5000000000000001E-2</v>
      </c>
      <c r="O22" s="19">
        <v>2500</v>
      </c>
      <c r="P22" s="19">
        <f t="shared" si="2"/>
        <v>193570000</v>
      </c>
      <c r="Q22" s="19">
        <f t="shared" si="3"/>
        <v>11614200</v>
      </c>
      <c r="R22" s="23">
        <f t="shared" si="4"/>
        <v>181955800</v>
      </c>
      <c r="S22" s="26">
        <v>0</v>
      </c>
      <c r="T22" s="24">
        <f t="shared" si="5"/>
        <v>181955800</v>
      </c>
    </row>
    <row r="23" spans="2:20" ht="38.25" x14ac:dyDescent="0.2">
      <c r="B23" s="66"/>
      <c r="C23" s="55"/>
      <c r="D23" s="20" t="s">
        <v>15</v>
      </c>
      <c r="E23" s="5" t="s">
        <v>12</v>
      </c>
      <c r="F23" s="18">
        <v>7193.2</v>
      </c>
      <c r="G23" s="44">
        <v>77428</v>
      </c>
      <c r="H23" s="9">
        <v>12</v>
      </c>
      <c r="I23" s="9">
        <v>2018</v>
      </c>
      <c r="J23" s="9">
        <v>2022</v>
      </c>
      <c r="K23" s="9">
        <f t="shared" si="0"/>
        <v>4</v>
      </c>
      <c r="L23" s="9">
        <v>60</v>
      </c>
      <c r="M23" s="15">
        <v>0.1</v>
      </c>
      <c r="N23" s="16">
        <f t="shared" si="1"/>
        <v>1.5000000000000001E-2</v>
      </c>
      <c r="O23" s="19">
        <v>2500</v>
      </c>
      <c r="P23" s="19">
        <f t="shared" si="2"/>
        <v>193570000</v>
      </c>
      <c r="Q23" s="19">
        <f t="shared" si="3"/>
        <v>11614200</v>
      </c>
      <c r="R23" s="23">
        <f t="shared" si="4"/>
        <v>181955800</v>
      </c>
      <c r="S23" s="26">
        <v>0</v>
      </c>
      <c r="T23" s="24">
        <f t="shared" si="5"/>
        <v>181955800</v>
      </c>
    </row>
    <row r="24" spans="2:20" ht="38.25" x14ac:dyDescent="0.2">
      <c r="B24" s="67"/>
      <c r="C24" s="56"/>
      <c r="D24" s="20" t="s">
        <v>16</v>
      </c>
      <c r="E24" s="5" t="s">
        <v>12</v>
      </c>
      <c r="F24" s="14">
        <v>2004.62</v>
      </c>
      <c r="G24" s="44">
        <v>21578</v>
      </c>
      <c r="H24" s="9">
        <v>12</v>
      </c>
      <c r="I24" s="9">
        <v>2018</v>
      </c>
      <c r="J24" s="9">
        <v>2022</v>
      </c>
      <c r="K24" s="9">
        <f t="shared" si="0"/>
        <v>4</v>
      </c>
      <c r="L24" s="9">
        <v>60</v>
      </c>
      <c r="M24" s="15">
        <v>0.1</v>
      </c>
      <c r="N24" s="16">
        <f t="shared" si="1"/>
        <v>1.5000000000000001E-2</v>
      </c>
      <c r="O24" s="19">
        <v>2500</v>
      </c>
      <c r="P24" s="19">
        <f t="shared" si="2"/>
        <v>53945000</v>
      </c>
      <c r="Q24" s="19">
        <f t="shared" si="3"/>
        <v>3236700.0000000005</v>
      </c>
      <c r="R24" s="23">
        <f t="shared" si="4"/>
        <v>50708300</v>
      </c>
      <c r="S24" s="26">
        <v>0</v>
      </c>
      <c r="T24" s="24">
        <f t="shared" si="5"/>
        <v>50708300</v>
      </c>
    </row>
    <row r="25" spans="2:20" ht="38.25" x14ac:dyDescent="0.2">
      <c r="B25" s="65">
        <v>6</v>
      </c>
      <c r="C25" s="54" t="s">
        <v>34</v>
      </c>
      <c r="D25" s="20" t="s">
        <v>14</v>
      </c>
      <c r="E25" s="5" t="s">
        <v>10</v>
      </c>
      <c r="F25" s="14">
        <v>610.51</v>
      </c>
      <c r="G25" s="44">
        <v>6571.5</v>
      </c>
      <c r="H25" s="9">
        <v>10</v>
      </c>
      <c r="I25" s="9">
        <v>2018</v>
      </c>
      <c r="J25" s="9">
        <v>2022</v>
      </c>
      <c r="K25" s="9">
        <f t="shared" si="0"/>
        <v>4</v>
      </c>
      <c r="L25" s="9">
        <v>60</v>
      </c>
      <c r="M25" s="15">
        <v>0.1</v>
      </c>
      <c r="N25" s="16">
        <f t="shared" si="1"/>
        <v>1.5000000000000001E-2</v>
      </c>
      <c r="O25" s="19">
        <v>1600</v>
      </c>
      <c r="P25" s="19">
        <f t="shared" si="2"/>
        <v>10514400</v>
      </c>
      <c r="Q25" s="19">
        <f t="shared" si="3"/>
        <v>630864</v>
      </c>
      <c r="R25" s="23">
        <f t="shared" si="4"/>
        <v>9883536</v>
      </c>
      <c r="S25" s="26">
        <v>0</v>
      </c>
      <c r="T25" s="24">
        <f t="shared" si="5"/>
        <v>9883536</v>
      </c>
    </row>
    <row r="26" spans="2:20" ht="38.25" x14ac:dyDescent="0.2">
      <c r="B26" s="66"/>
      <c r="C26" s="55"/>
      <c r="D26" s="20" t="s">
        <v>9</v>
      </c>
      <c r="E26" s="5" t="s">
        <v>12</v>
      </c>
      <c r="F26" s="14">
        <v>720.97</v>
      </c>
      <c r="G26" s="44">
        <v>7760.5</v>
      </c>
      <c r="H26" s="9">
        <v>10</v>
      </c>
      <c r="I26" s="9">
        <v>2018</v>
      </c>
      <c r="J26" s="9">
        <v>2022</v>
      </c>
      <c r="K26" s="9">
        <f t="shared" si="0"/>
        <v>4</v>
      </c>
      <c r="L26" s="9">
        <v>60</v>
      </c>
      <c r="M26" s="15">
        <v>0.1</v>
      </c>
      <c r="N26" s="16">
        <f t="shared" si="1"/>
        <v>1.5000000000000001E-2</v>
      </c>
      <c r="O26" s="19">
        <v>1600</v>
      </c>
      <c r="P26" s="19">
        <f t="shared" si="2"/>
        <v>12416800</v>
      </c>
      <c r="Q26" s="19">
        <f t="shared" si="3"/>
        <v>745008.00000000012</v>
      </c>
      <c r="R26" s="23">
        <f t="shared" si="4"/>
        <v>11671792</v>
      </c>
      <c r="S26" s="26">
        <v>0</v>
      </c>
      <c r="T26" s="24">
        <f t="shared" si="5"/>
        <v>11671792</v>
      </c>
    </row>
    <row r="27" spans="2:20" ht="38.25" x14ac:dyDescent="0.2">
      <c r="B27" s="66"/>
      <c r="C27" s="55"/>
      <c r="D27" s="20" t="s">
        <v>11</v>
      </c>
      <c r="E27" s="5" t="s">
        <v>12</v>
      </c>
      <c r="F27" s="14">
        <v>627.42999999999995</v>
      </c>
      <c r="G27" s="44">
        <v>6753.7</v>
      </c>
      <c r="H27" s="9">
        <v>10</v>
      </c>
      <c r="I27" s="9">
        <v>2018</v>
      </c>
      <c r="J27" s="9">
        <v>2022</v>
      </c>
      <c r="K27" s="9">
        <f t="shared" si="0"/>
        <v>4</v>
      </c>
      <c r="L27" s="9">
        <v>60</v>
      </c>
      <c r="M27" s="15">
        <v>0.1</v>
      </c>
      <c r="N27" s="16">
        <f t="shared" si="1"/>
        <v>1.5000000000000001E-2</v>
      </c>
      <c r="O27" s="19">
        <v>1600</v>
      </c>
      <c r="P27" s="19">
        <f t="shared" si="2"/>
        <v>10805920</v>
      </c>
      <c r="Q27" s="19">
        <f t="shared" si="3"/>
        <v>648355.20000000007</v>
      </c>
      <c r="R27" s="23">
        <f t="shared" si="4"/>
        <v>10157564.800000001</v>
      </c>
      <c r="S27" s="26">
        <v>0</v>
      </c>
      <c r="T27" s="24">
        <f t="shared" si="5"/>
        <v>10157564.800000001</v>
      </c>
    </row>
    <row r="28" spans="2:20" ht="38.25" x14ac:dyDescent="0.2">
      <c r="B28" s="66"/>
      <c r="C28" s="55"/>
      <c r="D28" s="20" t="s">
        <v>13</v>
      </c>
      <c r="E28" s="5" t="s">
        <v>12</v>
      </c>
      <c r="F28" s="14">
        <v>627.42999999999995</v>
      </c>
      <c r="G28" s="44">
        <v>6753.7</v>
      </c>
      <c r="H28" s="9">
        <v>10</v>
      </c>
      <c r="I28" s="9">
        <v>2018</v>
      </c>
      <c r="J28" s="9">
        <v>2022</v>
      </c>
      <c r="K28" s="9">
        <f t="shared" si="0"/>
        <v>4</v>
      </c>
      <c r="L28" s="9">
        <v>60</v>
      </c>
      <c r="M28" s="15">
        <v>0.1</v>
      </c>
      <c r="N28" s="16">
        <f t="shared" si="1"/>
        <v>1.5000000000000001E-2</v>
      </c>
      <c r="O28" s="19">
        <v>1600</v>
      </c>
      <c r="P28" s="19">
        <f t="shared" si="2"/>
        <v>10805920</v>
      </c>
      <c r="Q28" s="19">
        <f t="shared" si="3"/>
        <v>648355.20000000007</v>
      </c>
      <c r="R28" s="23">
        <f t="shared" si="4"/>
        <v>10157564.800000001</v>
      </c>
      <c r="S28" s="26">
        <v>0</v>
      </c>
      <c r="T28" s="24">
        <f t="shared" si="5"/>
        <v>10157564.800000001</v>
      </c>
    </row>
    <row r="29" spans="2:20" ht="38.25" x14ac:dyDescent="0.2">
      <c r="B29" s="66"/>
      <c r="C29" s="55"/>
      <c r="D29" s="20" t="s">
        <v>15</v>
      </c>
      <c r="E29" s="5" t="s">
        <v>10</v>
      </c>
      <c r="F29" s="14">
        <v>627.42999999999995</v>
      </c>
      <c r="G29" s="44">
        <v>6753.7</v>
      </c>
      <c r="H29" s="9">
        <v>10</v>
      </c>
      <c r="I29" s="9">
        <v>2018</v>
      </c>
      <c r="J29" s="9">
        <v>2022</v>
      </c>
      <c r="K29" s="9">
        <f t="shared" si="0"/>
        <v>4</v>
      </c>
      <c r="L29" s="9">
        <v>60</v>
      </c>
      <c r="M29" s="15">
        <v>0.1</v>
      </c>
      <c r="N29" s="16">
        <f t="shared" si="1"/>
        <v>1.5000000000000001E-2</v>
      </c>
      <c r="O29" s="19">
        <v>1600</v>
      </c>
      <c r="P29" s="19">
        <f t="shared" si="2"/>
        <v>10805920</v>
      </c>
      <c r="Q29" s="19">
        <f t="shared" si="3"/>
        <v>648355.20000000007</v>
      </c>
      <c r="R29" s="23">
        <f t="shared" si="4"/>
        <v>10157564.800000001</v>
      </c>
      <c r="S29" s="26">
        <v>0</v>
      </c>
      <c r="T29" s="24">
        <f t="shared" si="5"/>
        <v>10157564.800000001</v>
      </c>
    </row>
    <row r="30" spans="2:20" ht="38.25" x14ac:dyDescent="0.2">
      <c r="B30" s="66"/>
      <c r="C30" s="55"/>
      <c r="D30" s="20" t="s">
        <v>16</v>
      </c>
      <c r="E30" s="5" t="s">
        <v>12</v>
      </c>
      <c r="F30" s="14">
        <v>627.42999999999995</v>
      </c>
      <c r="G30" s="44">
        <v>6753.7</v>
      </c>
      <c r="H30" s="9">
        <v>10</v>
      </c>
      <c r="I30" s="9">
        <v>2018</v>
      </c>
      <c r="J30" s="9">
        <v>2022</v>
      </c>
      <c r="K30" s="9">
        <f t="shared" si="0"/>
        <v>4</v>
      </c>
      <c r="L30" s="9">
        <v>60</v>
      </c>
      <c r="M30" s="15">
        <v>0.1</v>
      </c>
      <c r="N30" s="16">
        <f t="shared" si="1"/>
        <v>1.5000000000000001E-2</v>
      </c>
      <c r="O30" s="19">
        <v>1600</v>
      </c>
      <c r="P30" s="19">
        <f t="shared" si="2"/>
        <v>10805920</v>
      </c>
      <c r="Q30" s="19">
        <f t="shared" si="3"/>
        <v>648355.20000000007</v>
      </c>
      <c r="R30" s="23">
        <f t="shared" si="4"/>
        <v>10157564.800000001</v>
      </c>
      <c r="S30" s="26">
        <v>0</v>
      </c>
      <c r="T30" s="24">
        <f t="shared" si="5"/>
        <v>10157564.800000001</v>
      </c>
    </row>
    <row r="31" spans="2:20" ht="38.25" x14ac:dyDescent="0.2">
      <c r="B31" s="67"/>
      <c r="C31" s="56"/>
      <c r="D31" s="20" t="s">
        <v>17</v>
      </c>
      <c r="E31" s="5" t="s">
        <v>12</v>
      </c>
      <c r="F31" s="14">
        <v>627.42999999999995</v>
      </c>
      <c r="G31" s="44">
        <v>6753.7</v>
      </c>
      <c r="H31" s="9">
        <v>10</v>
      </c>
      <c r="I31" s="9">
        <v>2018</v>
      </c>
      <c r="J31" s="9">
        <v>2022</v>
      </c>
      <c r="K31" s="9">
        <f t="shared" si="0"/>
        <v>4</v>
      </c>
      <c r="L31" s="9">
        <v>60</v>
      </c>
      <c r="M31" s="15">
        <v>0.1</v>
      </c>
      <c r="N31" s="16">
        <f t="shared" si="1"/>
        <v>1.5000000000000001E-2</v>
      </c>
      <c r="O31" s="19">
        <v>1600</v>
      </c>
      <c r="P31" s="19">
        <f t="shared" si="2"/>
        <v>10805920</v>
      </c>
      <c r="Q31" s="19">
        <f t="shared" si="3"/>
        <v>648355.20000000007</v>
      </c>
      <c r="R31" s="23">
        <f t="shared" si="4"/>
        <v>10157564.800000001</v>
      </c>
      <c r="S31" s="26">
        <v>0</v>
      </c>
      <c r="T31" s="24">
        <f t="shared" si="5"/>
        <v>10157564.800000001</v>
      </c>
    </row>
    <row r="32" spans="2:20" ht="38.25" x14ac:dyDescent="0.2">
      <c r="B32" s="51">
        <v>7</v>
      </c>
      <c r="C32" s="54" t="s">
        <v>33</v>
      </c>
      <c r="D32" s="6" t="s">
        <v>9</v>
      </c>
      <c r="E32" s="5" t="s">
        <v>10</v>
      </c>
      <c r="F32" s="18">
        <v>863.2</v>
      </c>
      <c r="G32" s="44">
        <v>9291</v>
      </c>
      <c r="H32" s="9">
        <v>10</v>
      </c>
      <c r="I32" s="9">
        <v>2018</v>
      </c>
      <c r="J32" s="9">
        <v>2022</v>
      </c>
      <c r="K32" s="9">
        <f t="shared" si="0"/>
        <v>4</v>
      </c>
      <c r="L32" s="9">
        <v>60</v>
      </c>
      <c r="M32" s="15">
        <v>0.1</v>
      </c>
      <c r="N32" s="16">
        <f t="shared" si="1"/>
        <v>1.5000000000000001E-2</v>
      </c>
      <c r="O32" s="19">
        <v>1600</v>
      </c>
      <c r="P32" s="19">
        <f t="shared" si="2"/>
        <v>14865600</v>
      </c>
      <c r="Q32" s="19">
        <f t="shared" si="3"/>
        <v>891936.00000000012</v>
      </c>
      <c r="R32" s="23">
        <f t="shared" si="4"/>
        <v>13973664</v>
      </c>
      <c r="S32" s="26">
        <v>0</v>
      </c>
      <c r="T32" s="24">
        <f t="shared" si="5"/>
        <v>13973664</v>
      </c>
    </row>
    <row r="33" spans="2:20" ht="38.25" x14ac:dyDescent="0.2">
      <c r="B33" s="52"/>
      <c r="C33" s="55"/>
      <c r="D33" s="6" t="s">
        <v>11</v>
      </c>
      <c r="E33" s="5" t="s">
        <v>10</v>
      </c>
      <c r="F33" s="14">
        <v>840.67</v>
      </c>
      <c r="G33" s="44">
        <v>9049</v>
      </c>
      <c r="H33" s="9">
        <v>10</v>
      </c>
      <c r="I33" s="9">
        <v>2018</v>
      </c>
      <c r="J33" s="9">
        <v>2022</v>
      </c>
      <c r="K33" s="9">
        <f t="shared" si="0"/>
        <v>4</v>
      </c>
      <c r="L33" s="9">
        <v>60</v>
      </c>
      <c r="M33" s="15">
        <v>0.1</v>
      </c>
      <c r="N33" s="16">
        <f t="shared" si="1"/>
        <v>1.5000000000000001E-2</v>
      </c>
      <c r="O33" s="19">
        <v>1600</v>
      </c>
      <c r="P33" s="19">
        <f t="shared" si="2"/>
        <v>14478400</v>
      </c>
      <c r="Q33" s="19">
        <f t="shared" si="3"/>
        <v>868704.00000000012</v>
      </c>
      <c r="R33" s="23">
        <f t="shared" si="4"/>
        <v>13609696</v>
      </c>
      <c r="S33" s="26">
        <v>0</v>
      </c>
      <c r="T33" s="24">
        <f t="shared" si="5"/>
        <v>13609696</v>
      </c>
    </row>
    <row r="34" spans="2:20" ht="38.25" x14ac:dyDescent="0.2">
      <c r="B34" s="52"/>
      <c r="C34" s="55"/>
      <c r="D34" s="4" t="s">
        <v>13</v>
      </c>
      <c r="E34" s="7" t="s">
        <v>10</v>
      </c>
      <c r="F34" s="17">
        <v>840.67</v>
      </c>
      <c r="G34" s="45">
        <v>9049</v>
      </c>
      <c r="H34" s="8">
        <v>10</v>
      </c>
      <c r="I34" s="8">
        <v>2018</v>
      </c>
      <c r="J34" s="9">
        <v>2022</v>
      </c>
      <c r="K34" s="9">
        <f t="shared" si="0"/>
        <v>4</v>
      </c>
      <c r="L34" s="9">
        <v>60</v>
      </c>
      <c r="M34" s="15">
        <v>0.1</v>
      </c>
      <c r="N34" s="16">
        <f t="shared" si="1"/>
        <v>1.5000000000000001E-2</v>
      </c>
      <c r="O34" s="19">
        <v>1600</v>
      </c>
      <c r="P34" s="19">
        <f t="shared" si="2"/>
        <v>14478400</v>
      </c>
      <c r="Q34" s="19">
        <f t="shared" si="3"/>
        <v>868704.00000000012</v>
      </c>
      <c r="R34" s="23">
        <f t="shared" si="4"/>
        <v>13609696</v>
      </c>
      <c r="S34" s="26">
        <v>0</v>
      </c>
      <c r="T34" s="24">
        <f t="shared" si="5"/>
        <v>13609696</v>
      </c>
    </row>
    <row r="35" spans="2:20" ht="38.25" x14ac:dyDescent="0.2">
      <c r="B35" s="52"/>
      <c r="C35" s="55"/>
      <c r="D35" s="6" t="s">
        <v>15</v>
      </c>
      <c r="E35" s="5" t="s">
        <v>12</v>
      </c>
      <c r="F35" s="14">
        <v>840.67</v>
      </c>
      <c r="G35" s="44">
        <v>9049</v>
      </c>
      <c r="H35" s="9">
        <v>10</v>
      </c>
      <c r="I35" s="9">
        <v>2018</v>
      </c>
      <c r="J35" s="9">
        <v>2022</v>
      </c>
      <c r="K35" s="9">
        <f t="shared" si="0"/>
        <v>4</v>
      </c>
      <c r="L35" s="9">
        <v>60</v>
      </c>
      <c r="M35" s="15">
        <v>0.1</v>
      </c>
      <c r="N35" s="16">
        <f t="shared" si="1"/>
        <v>1.5000000000000001E-2</v>
      </c>
      <c r="O35" s="19">
        <v>1600</v>
      </c>
      <c r="P35" s="19">
        <f t="shared" si="2"/>
        <v>14478400</v>
      </c>
      <c r="Q35" s="19">
        <f t="shared" si="3"/>
        <v>868704.00000000012</v>
      </c>
      <c r="R35" s="23">
        <f t="shared" si="4"/>
        <v>13609696</v>
      </c>
      <c r="S35" s="26">
        <v>0</v>
      </c>
      <c r="T35" s="24">
        <f t="shared" si="5"/>
        <v>13609696</v>
      </c>
    </row>
    <row r="36" spans="2:20" ht="38.25" x14ac:dyDescent="0.2">
      <c r="B36" s="52"/>
      <c r="C36" s="55"/>
      <c r="D36" s="6" t="s">
        <v>16</v>
      </c>
      <c r="E36" s="5" t="s">
        <v>12</v>
      </c>
      <c r="F36" s="14">
        <v>840.67</v>
      </c>
      <c r="G36" s="44">
        <v>9049</v>
      </c>
      <c r="H36" s="9">
        <v>10</v>
      </c>
      <c r="I36" s="9">
        <v>2018</v>
      </c>
      <c r="J36" s="9">
        <v>2022</v>
      </c>
      <c r="K36" s="9">
        <f t="shared" si="0"/>
        <v>4</v>
      </c>
      <c r="L36" s="9">
        <v>60</v>
      </c>
      <c r="M36" s="15">
        <v>0.1</v>
      </c>
      <c r="N36" s="16">
        <f t="shared" si="1"/>
        <v>1.5000000000000001E-2</v>
      </c>
      <c r="O36" s="19">
        <v>1600</v>
      </c>
      <c r="P36" s="19">
        <f t="shared" si="2"/>
        <v>14478400</v>
      </c>
      <c r="Q36" s="19">
        <f t="shared" si="3"/>
        <v>868704.00000000012</v>
      </c>
      <c r="R36" s="23">
        <f t="shared" si="4"/>
        <v>13609696</v>
      </c>
      <c r="S36" s="26">
        <v>0</v>
      </c>
      <c r="T36" s="24">
        <f t="shared" si="5"/>
        <v>13609696</v>
      </c>
    </row>
    <row r="37" spans="2:20" ht="38.25" x14ac:dyDescent="0.2">
      <c r="B37" s="53"/>
      <c r="C37" s="56"/>
      <c r="D37" s="6" t="s">
        <v>17</v>
      </c>
      <c r="E37" s="5" t="s">
        <v>12</v>
      </c>
      <c r="F37" s="14">
        <v>840.67</v>
      </c>
      <c r="G37" s="44">
        <v>9049</v>
      </c>
      <c r="H37" s="9">
        <v>10</v>
      </c>
      <c r="I37" s="9">
        <v>2018</v>
      </c>
      <c r="J37" s="9">
        <v>2022</v>
      </c>
      <c r="K37" s="9">
        <f t="shared" si="0"/>
        <v>4</v>
      </c>
      <c r="L37" s="9">
        <v>60</v>
      </c>
      <c r="M37" s="15">
        <v>0.1</v>
      </c>
      <c r="N37" s="16">
        <f t="shared" si="1"/>
        <v>1.5000000000000001E-2</v>
      </c>
      <c r="O37" s="19">
        <v>1600</v>
      </c>
      <c r="P37" s="19">
        <f t="shared" si="2"/>
        <v>14478400</v>
      </c>
      <c r="Q37" s="19">
        <f t="shared" si="3"/>
        <v>868704.00000000012</v>
      </c>
      <c r="R37" s="23">
        <f t="shared" si="4"/>
        <v>13609696</v>
      </c>
      <c r="S37" s="26">
        <v>0</v>
      </c>
      <c r="T37" s="24">
        <f t="shared" si="5"/>
        <v>13609696</v>
      </c>
    </row>
    <row r="38" spans="2:20" ht="38.25" x14ac:dyDescent="0.2">
      <c r="B38" s="51">
        <v>8</v>
      </c>
      <c r="C38" s="57" t="s">
        <v>28</v>
      </c>
      <c r="D38" s="6" t="s">
        <v>14</v>
      </c>
      <c r="E38" s="5" t="s">
        <v>12</v>
      </c>
      <c r="F38" s="14">
        <v>372.96</v>
      </c>
      <c r="G38" s="44">
        <v>4015</v>
      </c>
      <c r="H38" s="9">
        <v>10</v>
      </c>
      <c r="I38" s="9">
        <v>2018</v>
      </c>
      <c r="J38" s="9">
        <v>2022</v>
      </c>
      <c r="K38" s="9">
        <f t="shared" si="0"/>
        <v>4</v>
      </c>
      <c r="L38" s="9">
        <v>60</v>
      </c>
      <c r="M38" s="15">
        <v>0.1</v>
      </c>
      <c r="N38" s="16">
        <f t="shared" si="1"/>
        <v>1.5000000000000001E-2</v>
      </c>
      <c r="O38" s="19">
        <v>1700</v>
      </c>
      <c r="P38" s="19">
        <f t="shared" si="2"/>
        <v>6825500</v>
      </c>
      <c r="Q38" s="19">
        <f t="shared" si="3"/>
        <v>409530.00000000006</v>
      </c>
      <c r="R38" s="23">
        <f t="shared" si="4"/>
        <v>6415970</v>
      </c>
      <c r="S38" s="26">
        <v>0</v>
      </c>
      <c r="T38" s="24">
        <f t="shared" si="5"/>
        <v>6415970</v>
      </c>
    </row>
    <row r="39" spans="2:20" ht="38.25" x14ac:dyDescent="0.2">
      <c r="B39" s="52"/>
      <c r="C39" s="55"/>
      <c r="D39" s="6" t="s">
        <v>9</v>
      </c>
      <c r="E39" s="5" t="s">
        <v>12</v>
      </c>
      <c r="F39" s="18">
        <v>428.9</v>
      </c>
      <c r="G39" s="44">
        <v>4617</v>
      </c>
      <c r="H39" s="9">
        <v>10</v>
      </c>
      <c r="I39" s="9">
        <v>2018</v>
      </c>
      <c r="J39" s="9">
        <v>2022</v>
      </c>
      <c r="K39" s="9">
        <f t="shared" si="0"/>
        <v>4</v>
      </c>
      <c r="L39" s="9">
        <v>60</v>
      </c>
      <c r="M39" s="15">
        <v>0.1</v>
      </c>
      <c r="N39" s="16">
        <f t="shared" si="1"/>
        <v>1.5000000000000001E-2</v>
      </c>
      <c r="O39" s="19">
        <v>1700</v>
      </c>
      <c r="P39" s="19">
        <f t="shared" si="2"/>
        <v>7848900</v>
      </c>
      <c r="Q39" s="19">
        <f t="shared" si="3"/>
        <v>470934.00000000006</v>
      </c>
      <c r="R39" s="23">
        <f t="shared" si="4"/>
        <v>7377966</v>
      </c>
      <c r="S39" s="26">
        <v>0</v>
      </c>
      <c r="T39" s="24">
        <f t="shared" si="5"/>
        <v>7377966</v>
      </c>
    </row>
    <row r="40" spans="2:20" ht="38.25" x14ac:dyDescent="0.2">
      <c r="B40" s="52"/>
      <c r="C40" s="55"/>
      <c r="D40" s="6" t="s">
        <v>11</v>
      </c>
      <c r="E40" s="5" t="s">
        <v>12</v>
      </c>
      <c r="F40" s="14">
        <v>417.82</v>
      </c>
      <c r="G40" s="44">
        <v>4497</v>
      </c>
      <c r="H40" s="9">
        <v>10</v>
      </c>
      <c r="I40" s="9">
        <v>2018</v>
      </c>
      <c r="J40" s="9">
        <v>2022</v>
      </c>
      <c r="K40" s="9">
        <f t="shared" si="0"/>
        <v>4</v>
      </c>
      <c r="L40" s="9">
        <v>60</v>
      </c>
      <c r="M40" s="15">
        <v>0.1</v>
      </c>
      <c r="N40" s="16">
        <f t="shared" si="1"/>
        <v>1.5000000000000001E-2</v>
      </c>
      <c r="O40" s="19">
        <v>1700</v>
      </c>
      <c r="P40" s="19">
        <f t="shared" si="2"/>
        <v>7644900</v>
      </c>
      <c r="Q40" s="19">
        <f t="shared" si="3"/>
        <v>458694.00000000006</v>
      </c>
      <c r="R40" s="23">
        <f t="shared" si="4"/>
        <v>7186206</v>
      </c>
      <c r="S40" s="26">
        <v>0</v>
      </c>
      <c r="T40" s="24">
        <f t="shared" si="5"/>
        <v>7186206</v>
      </c>
    </row>
    <row r="41" spans="2:20" ht="38.25" x14ac:dyDescent="0.2">
      <c r="B41" s="52"/>
      <c r="C41" s="55"/>
      <c r="D41" s="6" t="s">
        <v>13</v>
      </c>
      <c r="E41" s="5" t="s">
        <v>10</v>
      </c>
      <c r="F41" s="14">
        <v>417.82</v>
      </c>
      <c r="G41" s="44">
        <v>4497</v>
      </c>
      <c r="H41" s="9">
        <v>10</v>
      </c>
      <c r="I41" s="9">
        <v>2018</v>
      </c>
      <c r="J41" s="9">
        <v>2022</v>
      </c>
      <c r="K41" s="9">
        <f t="shared" si="0"/>
        <v>4</v>
      </c>
      <c r="L41" s="9">
        <v>60</v>
      </c>
      <c r="M41" s="15">
        <v>0.1</v>
      </c>
      <c r="N41" s="16">
        <f t="shared" si="1"/>
        <v>1.5000000000000001E-2</v>
      </c>
      <c r="O41" s="19">
        <v>1700</v>
      </c>
      <c r="P41" s="19">
        <f t="shared" si="2"/>
        <v>7644900</v>
      </c>
      <c r="Q41" s="19">
        <f t="shared" si="3"/>
        <v>458694.00000000006</v>
      </c>
      <c r="R41" s="23">
        <f t="shared" si="4"/>
        <v>7186206</v>
      </c>
      <c r="S41" s="26">
        <v>0</v>
      </c>
      <c r="T41" s="24">
        <f t="shared" si="5"/>
        <v>7186206</v>
      </c>
    </row>
    <row r="42" spans="2:20" ht="38.25" x14ac:dyDescent="0.2">
      <c r="B42" s="52"/>
      <c r="C42" s="55"/>
      <c r="D42" s="6" t="s">
        <v>15</v>
      </c>
      <c r="E42" s="5" t="s">
        <v>12</v>
      </c>
      <c r="F42" s="14">
        <v>417.82</v>
      </c>
      <c r="G42" s="44">
        <v>4497</v>
      </c>
      <c r="H42" s="9">
        <v>10</v>
      </c>
      <c r="I42" s="9">
        <v>2018</v>
      </c>
      <c r="J42" s="9">
        <v>2022</v>
      </c>
      <c r="K42" s="9">
        <f t="shared" si="0"/>
        <v>4</v>
      </c>
      <c r="L42" s="9">
        <v>60</v>
      </c>
      <c r="M42" s="15">
        <v>0.1</v>
      </c>
      <c r="N42" s="16">
        <f t="shared" si="1"/>
        <v>1.5000000000000001E-2</v>
      </c>
      <c r="O42" s="19">
        <v>1700</v>
      </c>
      <c r="P42" s="19">
        <f t="shared" si="2"/>
        <v>7644900</v>
      </c>
      <c r="Q42" s="19">
        <f t="shared" si="3"/>
        <v>458694.00000000006</v>
      </c>
      <c r="R42" s="23">
        <f t="shared" si="4"/>
        <v>7186206</v>
      </c>
      <c r="S42" s="26">
        <v>0</v>
      </c>
      <c r="T42" s="24">
        <f t="shared" si="5"/>
        <v>7186206</v>
      </c>
    </row>
    <row r="43" spans="2:20" ht="38.25" x14ac:dyDescent="0.2">
      <c r="B43" s="52"/>
      <c r="C43" s="55"/>
      <c r="D43" s="6" t="s">
        <v>16</v>
      </c>
      <c r="E43" s="5" t="s">
        <v>12</v>
      </c>
      <c r="F43" s="14">
        <v>417.82</v>
      </c>
      <c r="G43" s="44">
        <v>4497</v>
      </c>
      <c r="H43" s="9">
        <v>10</v>
      </c>
      <c r="I43" s="9">
        <v>2018</v>
      </c>
      <c r="J43" s="9">
        <v>2022</v>
      </c>
      <c r="K43" s="9">
        <f t="shared" si="0"/>
        <v>4</v>
      </c>
      <c r="L43" s="9">
        <v>60</v>
      </c>
      <c r="M43" s="15">
        <v>0.1</v>
      </c>
      <c r="N43" s="16">
        <f t="shared" si="1"/>
        <v>1.5000000000000001E-2</v>
      </c>
      <c r="O43" s="19">
        <v>1700</v>
      </c>
      <c r="P43" s="19">
        <f t="shared" si="2"/>
        <v>7644900</v>
      </c>
      <c r="Q43" s="19">
        <f t="shared" si="3"/>
        <v>458694.00000000006</v>
      </c>
      <c r="R43" s="23">
        <f t="shared" si="4"/>
        <v>7186206</v>
      </c>
      <c r="S43" s="26">
        <v>0</v>
      </c>
      <c r="T43" s="24">
        <f t="shared" si="5"/>
        <v>7186206</v>
      </c>
    </row>
    <row r="44" spans="2:20" ht="38.25" x14ac:dyDescent="0.2">
      <c r="B44" s="53"/>
      <c r="C44" s="56"/>
      <c r="D44" s="6" t="s">
        <v>17</v>
      </c>
      <c r="E44" s="5" t="s">
        <v>12</v>
      </c>
      <c r="F44" s="14">
        <v>417.82</v>
      </c>
      <c r="G44" s="44">
        <v>4497</v>
      </c>
      <c r="H44" s="9">
        <v>10</v>
      </c>
      <c r="I44" s="9">
        <v>2018</v>
      </c>
      <c r="J44" s="9">
        <v>2022</v>
      </c>
      <c r="K44" s="9">
        <f t="shared" si="0"/>
        <v>4</v>
      </c>
      <c r="L44" s="9">
        <v>60</v>
      </c>
      <c r="M44" s="15">
        <v>0.1</v>
      </c>
      <c r="N44" s="16">
        <f t="shared" si="1"/>
        <v>1.5000000000000001E-2</v>
      </c>
      <c r="O44" s="19">
        <v>1700</v>
      </c>
      <c r="P44" s="19">
        <f t="shared" si="2"/>
        <v>7644900</v>
      </c>
      <c r="Q44" s="19">
        <f t="shared" si="3"/>
        <v>458694.00000000006</v>
      </c>
      <c r="R44" s="23">
        <f t="shared" si="4"/>
        <v>7186206</v>
      </c>
      <c r="S44" s="26">
        <v>0</v>
      </c>
      <c r="T44" s="24">
        <f t="shared" si="5"/>
        <v>7186206</v>
      </c>
    </row>
    <row r="45" spans="2:20" ht="38.25" x14ac:dyDescent="0.2">
      <c r="B45" s="21">
        <v>9</v>
      </c>
      <c r="C45" s="27" t="s">
        <v>31</v>
      </c>
      <c r="D45" s="20" t="s">
        <v>9</v>
      </c>
      <c r="E45" s="5" t="s">
        <v>10</v>
      </c>
      <c r="F45" s="14">
        <v>1165.55</v>
      </c>
      <c r="G45" s="44">
        <v>12546</v>
      </c>
      <c r="H45" s="9">
        <v>15</v>
      </c>
      <c r="I45" s="9">
        <v>2018</v>
      </c>
      <c r="J45" s="9">
        <v>2022</v>
      </c>
      <c r="K45" s="9">
        <f t="shared" si="0"/>
        <v>4</v>
      </c>
      <c r="L45" s="9">
        <v>60</v>
      </c>
      <c r="M45" s="15">
        <v>0.1</v>
      </c>
      <c r="N45" s="16">
        <f t="shared" si="1"/>
        <v>1.5000000000000001E-2</v>
      </c>
      <c r="O45" s="19">
        <v>1600</v>
      </c>
      <c r="P45" s="19">
        <f t="shared" si="2"/>
        <v>20073600</v>
      </c>
      <c r="Q45" s="19">
        <f t="shared" si="3"/>
        <v>1204416</v>
      </c>
      <c r="R45" s="23">
        <f t="shared" si="4"/>
        <v>18869184</v>
      </c>
      <c r="S45" s="26">
        <v>0</v>
      </c>
      <c r="T45" s="24">
        <f t="shared" si="5"/>
        <v>18869184</v>
      </c>
    </row>
    <row r="46" spans="2:20" ht="38.25" x14ac:dyDescent="0.2">
      <c r="B46" s="9">
        <v>10</v>
      </c>
      <c r="C46" s="27" t="s">
        <v>32</v>
      </c>
      <c r="D46" s="6" t="s">
        <v>9</v>
      </c>
      <c r="E46" s="5" t="s">
        <v>12</v>
      </c>
      <c r="F46" s="9">
        <v>845</v>
      </c>
      <c r="G46" s="44">
        <v>9095</v>
      </c>
      <c r="H46" s="9">
        <v>15</v>
      </c>
      <c r="I46" s="9">
        <v>2018</v>
      </c>
      <c r="J46" s="9">
        <v>2022</v>
      </c>
      <c r="K46" s="9">
        <f t="shared" si="0"/>
        <v>4</v>
      </c>
      <c r="L46" s="9">
        <v>60</v>
      </c>
      <c r="M46" s="15">
        <v>0.1</v>
      </c>
      <c r="N46" s="16">
        <f t="shared" si="1"/>
        <v>1.5000000000000001E-2</v>
      </c>
      <c r="O46" s="19">
        <v>1300</v>
      </c>
      <c r="P46" s="19">
        <f t="shared" si="2"/>
        <v>11823500</v>
      </c>
      <c r="Q46" s="19">
        <f t="shared" si="3"/>
        <v>709410</v>
      </c>
      <c r="R46" s="23">
        <f t="shared" si="4"/>
        <v>11114090</v>
      </c>
      <c r="S46" s="26">
        <v>0</v>
      </c>
      <c r="T46" s="24">
        <f t="shared" si="5"/>
        <v>11114090</v>
      </c>
    </row>
    <row r="47" spans="2:20" ht="21" x14ac:dyDescent="0.2">
      <c r="B47" s="59" t="s">
        <v>30</v>
      </c>
      <c r="C47" s="60"/>
      <c r="D47" s="60"/>
      <c r="E47" s="61"/>
      <c r="F47" s="1">
        <f>SUM(F5:F46)</f>
        <v>83211.829999999973</v>
      </c>
      <c r="G47" s="46">
        <f>SUM(G5:G46)</f>
        <v>895693.49999999977</v>
      </c>
      <c r="H47" s="62"/>
      <c r="I47" s="63"/>
      <c r="J47" s="63"/>
      <c r="K47" s="63"/>
      <c r="L47" s="63"/>
      <c r="M47" s="63"/>
      <c r="N47" s="63"/>
      <c r="O47" s="64"/>
      <c r="P47" s="22">
        <f>SUM(P5:P46)</f>
        <v>1833095000</v>
      </c>
      <c r="R47" s="22">
        <f>SUM(R5:R46)</f>
        <v>1686148317.4999998</v>
      </c>
      <c r="S47" s="25"/>
      <c r="T47" s="22">
        <f>SUM(T5:T46)</f>
        <v>1686148317.4999998</v>
      </c>
    </row>
    <row r="48" spans="2:20" x14ac:dyDescent="0.2">
      <c r="P48" s="48">
        <f>P47/G47</f>
        <v>2046.5650359190956</v>
      </c>
      <c r="T48" s="48">
        <f>T47/G47</f>
        <v>1882.505921389404</v>
      </c>
    </row>
  </sheetData>
  <autoFilter ref="B4:T4" xr:uid="{00000000-0001-0000-0100-000000000000}"/>
  <mergeCells count="19">
    <mergeCell ref="B47:E47"/>
    <mergeCell ref="H47:O47"/>
    <mergeCell ref="B38:B44"/>
    <mergeCell ref="C38:C44"/>
    <mergeCell ref="B19:B24"/>
    <mergeCell ref="C19:C24"/>
    <mergeCell ref="B25:B31"/>
    <mergeCell ref="C25:C31"/>
    <mergeCell ref="B13:B16"/>
    <mergeCell ref="C13:C16"/>
    <mergeCell ref="C17:C18"/>
    <mergeCell ref="B3:T3"/>
    <mergeCell ref="C32:C37"/>
    <mergeCell ref="B17:B18"/>
    <mergeCell ref="B32:B37"/>
    <mergeCell ref="B5:B7"/>
    <mergeCell ref="C5:C7"/>
    <mergeCell ref="B8:B12"/>
    <mergeCell ref="C8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9D49-0529-44FC-9A10-C36ADF984841}">
  <dimension ref="C6:E7"/>
  <sheetViews>
    <sheetView workbookViewId="0">
      <selection activeCell="E7" sqref="E7"/>
    </sheetView>
  </sheetViews>
  <sheetFormatPr defaultRowHeight="12.75" x14ac:dyDescent="0.2"/>
  <cols>
    <col min="3" max="3" width="12.5" customWidth="1"/>
    <col min="4" max="4" width="20.5" customWidth="1"/>
    <col min="5" max="5" width="20.6640625" customWidth="1"/>
  </cols>
  <sheetData>
    <row r="6" spans="3:5" ht="45" x14ac:dyDescent="0.25">
      <c r="C6" s="34" t="s">
        <v>44</v>
      </c>
      <c r="D6" s="34" t="s">
        <v>42</v>
      </c>
      <c r="E6" s="31" t="s">
        <v>43</v>
      </c>
    </row>
    <row r="7" spans="3:5" ht="15" x14ac:dyDescent="0.25">
      <c r="C7" s="35">
        <v>22400</v>
      </c>
      <c r="D7" s="32">
        <f>2040</f>
        <v>2040</v>
      </c>
      <c r="E7" s="33">
        <f>D7*C7</f>
        <v>45696000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D181-217A-46EB-B31A-3EC03DBC0BAE}">
  <dimension ref="C6:E7"/>
  <sheetViews>
    <sheetView workbookViewId="0">
      <selection activeCell="D7" sqref="D7"/>
    </sheetView>
  </sheetViews>
  <sheetFormatPr defaultRowHeight="12.75" x14ac:dyDescent="0.2"/>
  <cols>
    <col min="3" max="3" width="18.5" customWidth="1"/>
    <col min="4" max="4" width="15.83203125" customWidth="1"/>
    <col min="5" max="5" width="15.5" bestFit="1" customWidth="1"/>
  </cols>
  <sheetData>
    <row r="6" spans="3:5" ht="30" x14ac:dyDescent="0.25">
      <c r="C6" s="34" t="s">
        <v>44</v>
      </c>
      <c r="D6" s="34" t="s">
        <v>42</v>
      </c>
      <c r="E6" s="31" t="s">
        <v>43</v>
      </c>
    </row>
    <row r="7" spans="3:5" ht="15" x14ac:dyDescent="0.25">
      <c r="C7" s="35">
        <v>2530</v>
      </c>
      <c r="D7" s="32">
        <v>5000</v>
      </c>
      <c r="E7" s="33">
        <f>D7*C7</f>
        <v>12650000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2A23-38B8-4C2D-8A8F-3B57457C9DDD}">
  <dimension ref="B4:N10"/>
  <sheetViews>
    <sheetView tabSelected="1" topLeftCell="I1" workbookViewId="0">
      <selection activeCell="N15" sqref="N15"/>
    </sheetView>
  </sheetViews>
  <sheetFormatPr defaultRowHeight="12.75" x14ac:dyDescent="0.2"/>
  <cols>
    <col min="2" max="2" width="6.83203125" customWidth="1"/>
    <col min="3" max="3" width="12.5" bestFit="1" customWidth="1"/>
    <col min="4" max="4" width="23.1640625" bestFit="1" customWidth="1"/>
    <col min="5" max="5" width="19.33203125" bestFit="1" customWidth="1"/>
    <col min="6" max="7" width="20.83203125" customWidth="1"/>
    <col min="8" max="8" width="23.1640625" bestFit="1" customWidth="1"/>
    <col min="11" max="11" width="17.33203125" customWidth="1"/>
    <col min="12" max="12" width="22.1640625" bestFit="1" customWidth="1"/>
    <col min="13" max="13" width="12.1640625" customWidth="1"/>
    <col min="14" max="14" width="19" bestFit="1" customWidth="1"/>
  </cols>
  <sheetData>
    <row r="4" spans="2:14" ht="30.75" customHeight="1" x14ac:dyDescent="0.2">
      <c r="B4" s="68" t="s">
        <v>41</v>
      </c>
      <c r="C4" s="68"/>
      <c r="D4" s="68"/>
      <c r="E4" s="68"/>
      <c r="F4" s="68"/>
      <c r="G4" s="68"/>
      <c r="H4" s="68"/>
    </row>
    <row r="5" spans="2:14" ht="60" x14ac:dyDescent="0.2">
      <c r="B5" s="36" t="s">
        <v>48</v>
      </c>
      <c r="C5" s="36" t="s">
        <v>49</v>
      </c>
      <c r="D5" s="36" t="s">
        <v>50</v>
      </c>
      <c r="E5" s="36" t="s">
        <v>51</v>
      </c>
      <c r="F5" s="36" t="s">
        <v>52</v>
      </c>
      <c r="G5" s="36" t="s">
        <v>54</v>
      </c>
      <c r="H5" s="36" t="s">
        <v>53</v>
      </c>
      <c r="K5" s="49" t="s">
        <v>56</v>
      </c>
      <c r="L5" s="50">
        <v>2400000000</v>
      </c>
    </row>
    <row r="6" spans="2:14" ht="45" x14ac:dyDescent="0.25">
      <c r="B6" s="37">
        <v>1</v>
      </c>
      <c r="C6" s="38" t="s">
        <v>55</v>
      </c>
      <c r="D6" s="39">
        <f>Building!T47</f>
        <v>1686148317.4999998</v>
      </c>
      <c r="E6" s="39">
        <f>Road!E7</f>
        <v>45696000</v>
      </c>
      <c r="F6" s="39">
        <f>Boundary!E7</f>
        <v>12650000</v>
      </c>
      <c r="G6" s="39">
        <v>4500000</v>
      </c>
      <c r="H6" s="39">
        <f>F6+E6+D6+G6</f>
        <v>1748994317.4999998</v>
      </c>
      <c r="K6" s="49" t="s">
        <v>57</v>
      </c>
      <c r="L6" s="50">
        <f>L5+H7</f>
        <v>4148994317.5</v>
      </c>
      <c r="M6" s="49" t="s">
        <v>60</v>
      </c>
      <c r="N6" s="50">
        <f>ROUND(L6,-5)</f>
        <v>4149000000</v>
      </c>
    </row>
    <row r="7" spans="2:14" ht="15.75" x14ac:dyDescent="0.2">
      <c r="B7" s="69" t="s">
        <v>40</v>
      </c>
      <c r="C7" s="69"/>
      <c r="D7" s="40">
        <f>SUM(D6:D6)</f>
        <v>1686148317.4999998</v>
      </c>
      <c r="E7" s="40">
        <f>SUM(E6:E6)</f>
        <v>45696000</v>
      </c>
      <c r="F7" s="40">
        <f>SUM(F6:F6)</f>
        <v>12650000</v>
      </c>
      <c r="G7" s="41">
        <v>4500000</v>
      </c>
      <c r="H7" s="40">
        <f>SUM(H6:H6)</f>
        <v>1748994317.4999998</v>
      </c>
      <c r="K7" s="49" t="s">
        <v>58</v>
      </c>
      <c r="L7" s="50">
        <f>N6*0.85</f>
        <v>3526650000</v>
      </c>
    </row>
    <row r="8" spans="2:14" ht="15" x14ac:dyDescent="0.2">
      <c r="B8" s="70" t="s">
        <v>45</v>
      </c>
      <c r="C8" s="70"/>
      <c r="D8" s="70"/>
      <c r="E8" s="70"/>
      <c r="F8" s="70"/>
      <c r="G8" s="70"/>
      <c r="H8" s="70"/>
      <c r="K8" s="49" t="s">
        <v>59</v>
      </c>
      <c r="L8" s="50">
        <f>N6*0.75</f>
        <v>3111750000</v>
      </c>
    </row>
    <row r="9" spans="2:14" ht="34.5" customHeight="1" x14ac:dyDescent="0.2">
      <c r="B9" s="71" t="s">
        <v>46</v>
      </c>
      <c r="C9" s="71"/>
      <c r="D9" s="71"/>
      <c r="E9" s="71"/>
      <c r="F9" s="71"/>
      <c r="G9" s="71"/>
      <c r="H9" s="71"/>
    </row>
    <row r="10" spans="2:14" ht="31.5" customHeight="1" x14ac:dyDescent="0.2">
      <c r="B10" s="71" t="s">
        <v>47</v>
      </c>
      <c r="C10" s="71"/>
      <c r="D10" s="71"/>
      <c r="E10" s="71"/>
      <c r="F10" s="71"/>
      <c r="G10" s="71"/>
      <c r="H10" s="71"/>
    </row>
  </sheetData>
  <mergeCells count="5">
    <mergeCell ref="B4:H4"/>
    <mergeCell ref="B7:C7"/>
    <mergeCell ref="B8:H8"/>
    <mergeCell ref="B9:H9"/>
    <mergeCell ref="B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</vt:lpstr>
      <vt:lpstr>Road</vt:lpstr>
      <vt:lpstr>Boundary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K. Goyal</dc:creator>
  <cp:lastModifiedBy>Arup Banerjee</cp:lastModifiedBy>
  <dcterms:created xsi:type="dcterms:W3CDTF">2023-01-11T05:39:21Z</dcterms:created>
  <dcterms:modified xsi:type="dcterms:W3CDTF">2023-01-19T08:57:43Z</dcterms:modified>
</cp:coreProperties>
</file>