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7.RKASSO\Desktop\VIS(2022-23)-PL540-436-750_printing_1672226100\VIS(2022-23)-PL540-436-750_printing_1672226100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I6" i="1" l="1"/>
  <c r="I7" i="1"/>
  <c r="I8" i="1"/>
  <c r="I5" i="1"/>
  <c r="G9" i="1"/>
  <c r="F6" i="1"/>
  <c r="F7" i="1"/>
  <c r="F8" i="1"/>
  <c r="F9" i="1"/>
  <c r="F5" i="1"/>
  <c r="H17" i="1" l="1"/>
  <c r="P8" i="1" l="1"/>
  <c r="N8" i="1"/>
  <c r="K8" i="1"/>
  <c r="N7" i="1"/>
  <c r="K7" i="1"/>
  <c r="N6" i="1"/>
  <c r="K6" i="1"/>
  <c r="P6" i="1"/>
  <c r="N5" i="1"/>
  <c r="K5" i="1"/>
  <c r="P7" i="1" l="1"/>
  <c r="Q7" i="1" s="1"/>
  <c r="R7" i="1" s="1"/>
  <c r="T7" i="1" s="1"/>
  <c r="P5" i="1"/>
  <c r="Q6" i="1"/>
  <c r="R6" i="1" s="1"/>
  <c r="T6" i="1" s="1"/>
  <c r="Q8" i="1"/>
  <c r="R8" i="1" s="1"/>
  <c r="T8" i="1" s="1"/>
  <c r="P9" i="1" l="1"/>
  <c r="Q5" i="1"/>
  <c r="Q9" i="1" s="1"/>
  <c r="R5" i="1" l="1"/>
  <c r="R9" i="1" s="1"/>
  <c r="T5" i="1" l="1"/>
  <c r="T9" i="1" s="1"/>
  <c r="E18" i="1" s="1"/>
  <c r="E19" i="1" s="1"/>
  <c r="E20" i="1" s="1"/>
  <c r="H18" i="1"/>
  <c r="H19" i="1" s="1"/>
  <c r="H20" i="1" l="1"/>
  <c r="E22" i="1"/>
  <c r="E21" i="1"/>
</calcChain>
</file>

<file path=xl/sharedStrings.xml><?xml version="1.0" encoding="utf-8"?>
<sst xmlns="http://schemas.openxmlformats.org/spreadsheetml/2006/main" count="49" uniqueCount="44">
  <si>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</si>
  <si>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</si>
  <si>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</si>
  <si>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</si>
  <si>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</si>
  <si>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</si>
  <si>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</si>
  <si>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</si>
  <si>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</si>
  <si>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</si>
  <si>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</si>
  <si>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</si>
  <si>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</si>
  <si>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</si>
  <si>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</si>
  <si>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</si>
  <si>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</si>
  <si>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TOTAL</t>
  </si>
  <si>
    <t>Remarks: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</si>
  <si>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</si>
  <si>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First Floor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</si>
  <si>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</si>
  <si>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LAND</t>
  </si>
  <si>
    <t>BUILDING</t>
  </si>
  <si>
    <t>TOTAL FMV</t>
  </si>
  <si>
    <t>ROUND OFF</t>
  </si>
  <si>
    <t>RV</t>
  </si>
  <si>
    <t>DV</t>
  </si>
  <si>
    <t>Ground Floor</t>
  </si>
  <si>
    <t>Description</t>
  </si>
  <si>
    <t>Main Unit</t>
  </si>
  <si>
    <t>Meter/Guard Room</t>
  </si>
  <si>
    <t>CIRCLE RATE</t>
  </si>
  <si>
    <t>Land</t>
  </si>
  <si>
    <t>Building</t>
  </si>
  <si>
    <t>Total</t>
  </si>
  <si>
    <t>Percenrage difference</t>
  </si>
  <si>
    <t>RCC framed  beam &amp; column on RCC slab</t>
  </si>
  <si>
    <t>Tin shed mounted on RCC frame and trusses and brick wall</t>
  </si>
  <si>
    <t xml:space="preserve">Basement </t>
  </si>
  <si>
    <t>BUILDING VALUATION OF M/S GAUDEEP TRADING PVT. LTD.|VILL: BHOOPATWALA, TEHSIL&amp; DIST. HARIDWAR</t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</si>
  <si>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Gaudeep Trading Pvt. Ltd.</t>
    </r>
  </si>
  <si>
    <t>Boundary Wall</t>
  </si>
  <si>
    <r>
      <t xml:space="preserve">1. </t>
    </r>
    <r>
      <rPr>
        <i/>
        <sz val="10"/>
        <color theme="1"/>
        <rFont val="Calibri"/>
        <family val="2"/>
        <scheme val="minor"/>
      </rPr>
      <t>All the details pertaing to the building area statement such as area, floor, etc has been taken from site survey measurement since approved building plan was not provided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</si>
</sst>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  <numFmt numFmtId="168" formatCode="_ [$₹-4009]\ * #,##0.00_ ;_ [$₹-4009]\ * \-#,##0.00_ ;_ [$₹-4009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NumberFormat="1" applyFont="1"/>
    <xf numFmtId="167" fontId="2" fillId="0" borderId="4" xfId="3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6" fontId="0" fillId="0" borderId="4" xfId="3" applyNumberFormat="1" applyFont="1" applyBorder="1"/>
    <xf numFmtId="0" fontId="2" fillId="0" borderId="4" xfId="0" applyFont="1" applyBorder="1"/>
    <xf numFmtId="0" fontId="2" fillId="0" borderId="4" xfId="0" applyFont="1" applyFill="1" applyBorder="1" applyAlignment="1">
      <alignment horizontal="left" wrapText="1"/>
    </xf>
    <xf numFmtId="2" fontId="0" fillId="0" borderId="4" xfId="0" applyNumberForma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7"/>
  <sheetViews>
    <sheetView tabSelected="1" zoomScaleNormal="100" workbookViewId="0">
      <selection activeCell="B3" sqref="B3:T9"/>
    </sheetView>
  </sheetViews>
  <sheetFormatPr defaultRowHeight="15" x14ac:dyDescent="0.25"/>
  <cols>
    <col min="1" max="1" width="7.42578125" customWidth="1"/>
    <col min="2" max="2" width="6.5703125" customWidth="1"/>
    <col min="3" max="3" width="12.7109375" customWidth="1"/>
    <col min="4" max="4" width="13.28515625" hidden="1" customWidth="1"/>
    <col min="5" max="5" width="20" style="12" customWidth="1"/>
    <col min="6" max="6" width="11.28515625" style="12" customWidth="1"/>
    <col min="7" max="7" width="11.5703125" customWidth="1"/>
    <col min="8" max="8" width="13" customWidth="1"/>
    <col min="9" max="9" width="12.7109375" customWidth="1"/>
    <col min="10" max="10" width="11" hidden="1" customWidth="1"/>
    <col min="11" max="11" width="10.42578125" hidden="1" customWidth="1"/>
    <col min="12" max="12" width="13" hidden="1" customWidth="1"/>
    <col min="13" max="13" width="9.140625" hidden="1" customWidth="1"/>
    <col min="14" max="14" width="12.140625" hidden="1" customWidth="1"/>
    <col min="15" max="15" width="12.5703125" style="23" hidden="1" customWidth="1"/>
    <col min="16" max="16" width="14.85546875" hidden="1" customWidth="1"/>
    <col min="17" max="17" width="16.85546875" hidden="1" customWidth="1"/>
    <col min="18" max="18" width="16.42578125" hidden="1" customWidth="1"/>
    <col min="19" max="19" width="12.7109375" hidden="1" customWidth="1"/>
    <col min="20" max="20" width="18.140625" hidden="1" customWidth="1"/>
    <col min="22" max="22" width="14.28515625" style="18" bestFit="1" customWidth="1"/>
  </cols>
  <sheetData>
    <row r="3" spans="2:22" ht="38.25" customHeight="1" x14ac:dyDescent="0.25">
      <c r="B3" s="33" t="s">
        <v>40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5"/>
    </row>
    <row r="4" spans="2:22" ht="34.5" customHeight="1" x14ac:dyDescent="0.25">
      <c r="B4" s="1" t="s">
        <v>0</v>
      </c>
      <c r="C4" s="1" t="s">
        <v>1</v>
      </c>
      <c r="D4" s="1" t="s">
        <v>29</v>
      </c>
      <c r="E4" s="1" t="s">
        <v>2</v>
      </c>
      <c r="F4" s="1" t="s">
        <v>21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16</v>
      </c>
    </row>
    <row r="5" spans="2:22" ht="40.5" customHeight="1" x14ac:dyDescent="0.25">
      <c r="B5" s="2">
        <v>1</v>
      </c>
      <c r="C5" s="3" t="s">
        <v>39</v>
      </c>
      <c r="D5" s="3" t="s">
        <v>30</v>
      </c>
      <c r="E5" s="4" t="s">
        <v>37</v>
      </c>
      <c r="F5" s="27">
        <f>G5/10.764</f>
        <v>211.91007060572278</v>
      </c>
      <c r="G5" s="5">
        <v>2281</v>
      </c>
      <c r="H5" s="5">
        <v>8</v>
      </c>
      <c r="I5" s="3">
        <f>J5-35</f>
        <v>1987</v>
      </c>
      <c r="J5" s="3">
        <v>2022</v>
      </c>
      <c r="K5" s="3">
        <f>J5-I5</f>
        <v>35</v>
      </c>
      <c r="L5" s="3">
        <v>60</v>
      </c>
      <c r="M5" s="6">
        <v>0.1</v>
      </c>
      <c r="N5" s="7">
        <f>(1-M5)/L5</f>
        <v>1.5000000000000001E-2</v>
      </c>
      <c r="O5" s="8">
        <v>1200</v>
      </c>
      <c r="P5" s="8">
        <f>O5*G5</f>
        <v>2737200</v>
      </c>
      <c r="Q5" s="8">
        <f t="shared" ref="Q5:Q8" si="0">P5*N5*K5</f>
        <v>1437030</v>
      </c>
      <c r="R5" s="8">
        <f t="shared" ref="R5:R8" si="1">MAX(P5-Q5,0)</f>
        <v>1300170</v>
      </c>
      <c r="S5" s="9">
        <v>0</v>
      </c>
      <c r="T5" s="8">
        <f t="shared" ref="T5:T8" si="2">IF(R5&gt;M5*P5,R5*(1-S5),P5*M5)</f>
        <v>1300170</v>
      </c>
    </row>
    <row r="6" spans="2:22" ht="45.75" customHeight="1" x14ac:dyDescent="0.25">
      <c r="B6" s="2">
        <v>2</v>
      </c>
      <c r="C6" s="4" t="s">
        <v>28</v>
      </c>
      <c r="D6" s="4" t="s">
        <v>30</v>
      </c>
      <c r="E6" s="4" t="s">
        <v>37</v>
      </c>
      <c r="F6" s="27">
        <f t="shared" ref="F6:F8" si="3">G6/10.764</f>
        <v>336.86361947231512</v>
      </c>
      <c r="G6" s="5">
        <v>3626</v>
      </c>
      <c r="H6" s="5">
        <v>10</v>
      </c>
      <c r="I6" s="3">
        <f t="shared" ref="I6:I8" si="4">J6-35</f>
        <v>1987</v>
      </c>
      <c r="J6" s="3">
        <v>2022</v>
      </c>
      <c r="K6" s="3">
        <f>J6-I6</f>
        <v>35</v>
      </c>
      <c r="L6" s="3">
        <v>60</v>
      </c>
      <c r="M6" s="6">
        <v>0.1</v>
      </c>
      <c r="N6" s="7">
        <f>(1-M6)/L6</f>
        <v>1.5000000000000001E-2</v>
      </c>
      <c r="O6" s="8">
        <v>1400</v>
      </c>
      <c r="P6" s="8">
        <f>O6*G6</f>
        <v>5076400</v>
      </c>
      <c r="Q6" s="8">
        <f>P6*N6*K6</f>
        <v>2665110</v>
      </c>
      <c r="R6" s="8">
        <f>MAX(P6-Q6,0)</f>
        <v>2411290</v>
      </c>
      <c r="S6" s="9">
        <v>0</v>
      </c>
      <c r="T6" s="8">
        <f t="shared" si="2"/>
        <v>2411290</v>
      </c>
    </row>
    <row r="7" spans="2:22" ht="48" customHeight="1" x14ac:dyDescent="0.25">
      <c r="B7" s="2">
        <v>3</v>
      </c>
      <c r="C7" s="3" t="s">
        <v>20</v>
      </c>
      <c r="D7" s="4" t="s">
        <v>30</v>
      </c>
      <c r="E7" s="4" t="s">
        <v>37</v>
      </c>
      <c r="F7" s="27">
        <f t="shared" si="3"/>
        <v>124.95354886659236</v>
      </c>
      <c r="G7" s="5">
        <v>1345</v>
      </c>
      <c r="H7" s="5">
        <v>10</v>
      </c>
      <c r="I7" s="3">
        <f t="shared" si="4"/>
        <v>1987</v>
      </c>
      <c r="J7" s="3">
        <v>2022</v>
      </c>
      <c r="K7" s="3">
        <f t="shared" ref="K7:K8" si="5">J7-I7</f>
        <v>35</v>
      </c>
      <c r="L7" s="3">
        <v>60</v>
      </c>
      <c r="M7" s="6">
        <v>0.1</v>
      </c>
      <c r="N7" s="7">
        <f t="shared" ref="N7:N8" si="6">(1-M7)/L7</f>
        <v>1.5000000000000001E-2</v>
      </c>
      <c r="O7" s="8">
        <v>1400</v>
      </c>
      <c r="P7" s="8">
        <f t="shared" ref="P7:P8" si="7">O7*G7</f>
        <v>1883000</v>
      </c>
      <c r="Q7" s="8">
        <f t="shared" ref="Q7" si="8">P7*N7*K7</f>
        <v>988575.00000000012</v>
      </c>
      <c r="R7" s="8">
        <f t="shared" ref="R7" si="9">MAX(P7-Q7,0)</f>
        <v>894424.99999999988</v>
      </c>
      <c r="S7" s="9">
        <v>0</v>
      </c>
      <c r="T7" s="8">
        <f t="shared" si="2"/>
        <v>894424.99999999988</v>
      </c>
    </row>
    <row r="8" spans="2:22" ht="47.25" customHeight="1" x14ac:dyDescent="0.25">
      <c r="B8" s="2">
        <v>4</v>
      </c>
      <c r="C8" s="3" t="s">
        <v>28</v>
      </c>
      <c r="D8" s="4" t="s">
        <v>31</v>
      </c>
      <c r="E8" s="4" t="s">
        <v>38</v>
      </c>
      <c r="F8" s="27">
        <f t="shared" si="3"/>
        <v>182.92456335934597</v>
      </c>
      <c r="G8" s="5">
        <v>1969</v>
      </c>
      <c r="H8" s="5">
        <v>15</v>
      </c>
      <c r="I8" s="3">
        <f t="shared" si="4"/>
        <v>1987</v>
      </c>
      <c r="J8" s="3">
        <v>2022</v>
      </c>
      <c r="K8" s="3">
        <f t="shared" si="5"/>
        <v>35</v>
      </c>
      <c r="L8" s="3">
        <v>35</v>
      </c>
      <c r="M8" s="6">
        <v>0.1</v>
      </c>
      <c r="N8" s="7">
        <f t="shared" si="6"/>
        <v>2.5714285714285714E-2</v>
      </c>
      <c r="O8" s="8">
        <v>900</v>
      </c>
      <c r="P8" s="8">
        <f t="shared" si="7"/>
        <v>1772100</v>
      </c>
      <c r="Q8" s="8">
        <f t="shared" si="0"/>
        <v>1594889.9999999998</v>
      </c>
      <c r="R8" s="8">
        <f t="shared" si="1"/>
        <v>177210.00000000023</v>
      </c>
      <c r="S8" s="9">
        <v>0</v>
      </c>
      <c r="T8" s="8">
        <f t="shared" si="2"/>
        <v>177210</v>
      </c>
    </row>
    <row r="9" spans="2:22" x14ac:dyDescent="0.25">
      <c r="B9" s="36" t="s">
        <v>17</v>
      </c>
      <c r="C9" s="36"/>
      <c r="D9" s="36"/>
      <c r="E9" s="36"/>
      <c r="F9" s="28">
        <f>SUM(F5:F8)</f>
        <v>856.65180230397618</v>
      </c>
      <c r="G9" s="22">
        <f>SUM(G5:G8)</f>
        <v>9221</v>
      </c>
      <c r="H9" s="10"/>
      <c r="I9" s="36"/>
      <c r="J9" s="36"/>
      <c r="K9" s="36"/>
      <c r="L9" s="36"/>
      <c r="M9" s="36"/>
      <c r="N9" s="36"/>
      <c r="O9" s="36"/>
      <c r="P9" s="11">
        <f>SUM(P5:P8)</f>
        <v>11468700</v>
      </c>
      <c r="Q9" s="11">
        <f>SUM(Q5:Q8)</f>
        <v>6685605</v>
      </c>
      <c r="R9" s="11">
        <f>SUM(R5:R8)</f>
        <v>4783095</v>
      </c>
      <c r="S9" s="11"/>
      <c r="T9" s="11">
        <f>SUM(T5:T8)</f>
        <v>4783095</v>
      </c>
    </row>
    <row r="10" spans="2:22" x14ac:dyDescent="0.25">
      <c r="B10" s="37" t="s">
        <v>18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2:22" x14ac:dyDescent="0.25">
      <c r="B11" s="32" t="s">
        <v>43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2:22" x14ac:dyDescent="0.25">
      <c r="B12" s="38" t="s">
        <v>41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V12" s="21"/>
    </row>
    <row r="13" spans="2:22" x14ac:dyDescent="0.25">
      <c r="B13" s="32" t="s">
        <v>19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6" spans="2:22" ht="30" x14ac:dyDescent="0.25">
      <c r="C16" s="15" t="s">
        <v>42</v>
      </c>
      <c r="D16" s="13"/>
      <c r="E16" s="14">
        <v>0</v>
      </c>
      <c r="G16" s="30" t="s">
        <v>32</v>
      </c>
      <c r="H16" s="31"/>
      <c r="O16" s="29"/>
    </row>
    <row r="17" spans="3:11" x14ac:dyDescent="0.25">
      <c r="C17" s="13" t="s">
        <v>22</v>
      </c>
      <c r="D17" s="13"/>
      <c r="E17" s="14">
        <f>(8551/9)*80000</f>
        <v>76008888.888888881</v>
      </c>
      <c r="G17" s="25" t="s">
        <v>33</v>
      </c>
      <c r="H17" s="24">
        <f>14000*3870</f>
        <v>54180000</v>
      </c>
    </row>
    <row r="18" spans="3:11" x14ac:dyDescent="0.25">
      <c r="C18" s="13" t="s">
        <v>23</v>
      </c>
      <c r="D18" s="13"/>
      <c r="E18" s="14">
        <f>T9</f>
        <v>4783095</v>
      </c>
      <c r="G18" s="25" t="s">
        <v>34</v>
      </c>
      <c r="H18" s="24">
        <f>F9*10000*0.88</f>
        <v>7538535.8602749901</v>
      </c>
      <c r="K18" s="20"/>
    </row>
    <row r="19" spans="3:11" x14ac:dyDescent="0.25">
      <c r="C19" s="15" t="s">
        <v>24</v>
      </c>
      <c r="D19" s="15"/>
      <c r="E19" s="16">
        <f>SUM(E16:E18)</f>
        <v>80791983.888888881</v>
      </c>
      <c r="G19" s="25" t="s">
        <v>35</v>
      </c>
      <c r="H19" s="24">
        <f>H18+H17</f>
        <v>61718535.860274993</v>
      </c>
      <c r="K19" s="20"/>
    </row>
    <row r="20" spans="3:11" ht="13.5" customHeight="1" x14ac:dyDescent="0.25">
      <c r="C20" s="15" t="s">
        <v>25</v>
      </c>
      <c r="D20" s="15"/>
      <c r="E20" s="16">
        <f>ROUND(E19,-5)</f>
        <v>80800000</v>
      </c>
      <c r="G20" s="26" t="s">
        <v>36</v>
      </c>
      <c r="H20" s="9">
        <f>(1-H19/E20)</f>
        <v>0.23615673440253726</v>
      </c>
      <c r="K20" s="18"/>
    </row>
    <row r="21" spans="3:11" x14ac:dyDescent="0.25">
      <c r="C21" s="13" t="s">
        <v>26</v>
      </c>
      <c r="D21" s="13"/>
      <c r="E21" s="17">
        <f>0.85*E20</f>
        <v>68680000</v>
      </c>
      <c r="K21" s="19"/>
    </row>
    <row r="22" spans="3:11" x14ac:dyDescent="0.25">
      <c r="C22" s="13" t="s">
        <v>27</v>
      </c>
      <c r="D22" s="13"/>
      <c r="E22" s="17">
        <f>0.75*E20</f>
        <v>60600000</v>
      </c>
    </row>
    <row r="27" spans="3:11" x14ac:dyDescent="0.25">
      <c r="H27" s="23"/>
    </row>
  </sheetData>
  <mergeCells count="8">
    <mergeCell ref="G16:H16"/>
    <mergeCell ref="B13:T13"/>
    <mergeCell ref="B3:T3"/>
    <mergeCell ref="B9:E9"/>
    <mergeCell ref="I9:O9"/>
    <mergeCell ref="B10:T10"/>
    <mergeCell ref="B11:T11"/>
    <mergeCell ref="B12:T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Arun Tomar</cp:lastModifiedBy>
  <dcterms:created xsi:type="dcterms:W3CDTF">2022-11-04T05:05:51Z</dcterms:created>
  <dcterms:modified xsi:type="dcterms:W3CDTF">2022-12-29T04:13:54Z</dcterms:modified>
</cp:coreProperties>
</file>