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gineer9\Desktop\"/>
    </mc:Choice>
  </mc:AlternateContent>
  <bookViews>
    <workbookView xWindow="0" yWindow="0" windowWidth="24000" windowHeight="96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D26" i="1"/>
  <c r="G26" i="1"/>
  <c r="G27" i="1"/>
  <c r="M11" i="2"/>
  <c r="K11" i="2"/>
  <c r="H11" i="2"/>
  <c r="B11" i="2"/>
  <c r="G21" i="1"/>
  <c r="Q35" i="1"/>
  <c r="D22" i="1"/>
  <c r="C22" i="1"/>
  <c r="C11" i="2" s="1"/>
  <c r="C12" i="2" s="1"/>
  <c r="E21" i="1"/>
  <c r="C14" i="1"/>
  <c r="K12" i="1"/>
  <c r="L12" i="1" s="1"/>
  <c r="E6" i="1"/>
  <c r="E9" i="1" s="1"/>
  <c r="C2" i="1"/>
  <c r="O11" i="2" l="1"/>
  <c r="P11" i="2" s="1"/>
  <c r="Q11" i="2" s="1"/>
  <c r="G22" i="1" s="1"/>
  <c r="G23" i="1" s="1"/>
  <c r="E22" i="1"/>
  <c r="E23" i="1"/>
  <c r="C15" i="1"/>
  <c r="C17" i="1" s="1"/>
  <c r="D17" i="1" s="1"/>
</calcChain>
</file>

<file path=xl/sharedStrings.xml><?xml version="1.0" encoding="utf-8"?>
<sst xmlns="http://schemas.openxmlformats.org/spreadsheetml/2006/main" count="38" uniqueCount="37">
  <si>
    <t>GF</t>
  </si>
  <si>
    <t>FF</t>
  </si>
  <si>
    <t>SF</t>
  </si>
  <si>
    <t>Guideline Value</t>
  </si>
  <si>
    <t>Land</t>
  </si>
  <si>
    <t xml:space="preserve">Area </t>
  </si>
  <si>
    <t>Rate</t>
  </si>
  <si>
    <t>Amount</t>
  </si>
  <si>
    <t>Building</t>
  </si>
  <si>
    <t>Age</t>
  </si>
  <si>
    <t>Total</t>
  </si>
  <si>
    <t>Particular</t>
  </si>
  <si>
    <t>S. No.</t>
  </si>
  <si>
    <t>Floor</t>
  </si>
  <si>
    <t>Area (in sqm)</t>
  </si>
  <si>
    <t>Building Value</t>
  </si>
  <si>
    <t>Total Fl. Area (M2)</t>
  </si>
  <si>
    <t>Strory Nos.</t>
  </si>
  <si>
    <t>Structure</t>
  </si>
  <si>
    <t>Wall</t>
  </si>
  <si>
    <t>YoC</t>
  </si>
  <si>
    <t>CoC 2021</t>
  </si>
  <si>
    <t>CoC 2022</t>
  </si>
  <si>
    <t>Adjustment</t>
  </si>
  <si>
    <t>CoC Considered</t>
  </si>
  <si>
    <t>Depre.</t>
  </si>
  <si>
    <t>Height (ft.)</t>
  </si>
  <si>
    <t>Brickwall</t>
  </si>
  <si>
    <t>Depreciation</t>
  </si>
  <si>
    <t>FAR Area considered</t>
  </si>
  <si>
    <t>Area 
(in sq. ft.)</t>
  </si>
  <si>
    <t>RCC Structure with RBC Slab</t>
  </si>
  <si>
    <t>Rates Adopted 
(Rs. Per sq. ft.)</t>
  </si>
  <si>
    <t>GCRC
(INR)</t>
  </si>
  <si>
    <t>DRC
(INR)</t>
  </si>
  <si>
    <t xml:space="preserve">Particular </t>
  </si>
  <si>
    <t>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</si>
</sst>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ＭＳ Ｐゴシック"/>
      <charset val="128"/>
    </font>
    <font>
      <sz val="10"/>
      <name val="Tahoma"/>
      <family val="2"/>
    </font>
    <font>
      <b/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0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0" fontId="0" fillId="0" borderId="1" xfId="0" applyBorder="1"/>
    <xf numFmtId="43" fontId="4" fillId="0" borderId="1" xfId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43" fontId="0" fillId="0" borderId="1" xfId="0" applyNumberFormat="1" applyBorder="1"/>
    <xf numFmtId="0" fontId="3" fillId="2" borderId="1" xfId="0" applyFont="1" applyFill="1" applyBorder="1"/>
    <xf numFmtId="43" fontId="3" fillId="2" borderId="1" xfId="1" applyFont="1" applyFill="1" applyBorder="1"/>
    <xf numFmtId="164" fontId="3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0" xfId="0" applyFont="1" applyFill="1"/>
    <xf numFmtId="0" fontId="0" fillId="4" borderId="0" xfId="0" applyFill="1"/>
    <xf numFmtId="43" fontId="6" fillId="5" borderId="1" xfId="1" applyFont="1" applyFill="1" applyBorder="1" applyAlignment="1">
      <alignment horizontal="center" vertical="top"/>
    </xf>
    <xf numFmtId="164" fontId="7" fillId="3" borderId="0" xfId="5" applyNumberFormat="1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/>
    </xf>
    <xf numFmtId="0" fontId="6" fillId="5" borderId="1" xfId="0" applyNumberFormat="1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center" wrapText="1" shrinkToFit="1"/>
    </xf>
    <xf numFmtId="9" fontId="7" fillId="3" borderId="0" xfId="2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7" fillId="3" borderId="2" xfId="5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9" fontId="6" fillId="5" borderId="1" xfId="2" applyFont="1" applyFill="1" applyBorder="1" applyAlignment="1">
      <alignment horizontal="right" vertical="top"/>
    </xf>
    <xf numFmtId="0" fontId="6" fillId="0" borderId="1" xfId="5" applyNumberFormat="1" applyFont="1" applyFill="1" applyBorder="1" applyAlignment="1">
      <alignment vertical="top"/>
    </xf>
    <xf numFmtId="164" fontId="6" fillId="0" borderId="1" xfId="5" applyNumberFormat="1" applyFont="1" applyFill="1" applyBorder="1" applyAlignment="1">
      <alignment vertical="top"/>
    </xf>
    <xf numFmtId="9" fontId="6" fillId="0" borderId="1" xfId="2" applyNumberFormat="1" applyFont="1" applyFill="1" applyBorder="1" applyAlignment="1">
      <alignment vertical="top"/>
    </xf>
    <xf numFmtId="164" fontId="6" fillId="0" borderId="1" xfId="0" applyNumberFormat="1" applyFont="1" applyFill="1" applyBorder="1" applyAlignment="1">
      <alignment vertical="top"/>
    </xf>
    <xf numFmtId="164" fontId="6" fillId="0" borderId="1" xfId="1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6" fillId="5" borderId="1" xfId="0" applyFont="1" applyFill="1" applyBorder="1" applyAlignment="1">
      <alignment horizontal="left" vertical="top" wrapText="1"/>
    </xf>
  </cellXfs>
  <cellStyles count="6">
    <cellStyle name="Comma" xfId="1" builtinId="3"/>
    <cellStyle name="Comma 2" xfId="4"/>
    <cellStyle name="Comma 3" xfId="5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tabSelected="1" workbookViewId="0">
      <selection activeCell="G23" sqref="G23"/>
    </sheetView>
  </sheetViews>
  <sheetFormatPr defaultRowHeight="15"/>
  <cols>
    <col min="1" max="1" width="15.42578125" bestFit="1" customWidth="1"/>
    <col min="2" max="2" width="15.5703125" bestFit="1" customWidth="1"/>
    <col min="3" max="4" width="12.5703125" bestFit="1" customWidth="1"/>
    <col min="5" max="5" width="10" bestFit="1" customWidth="1"/>
    <col min="6" max="6" width="12.5703125" customWidth="1"/>
    <col min="7" max="7" width="12.5703125" bestFit="1" customWidth="1"/>
    <col min="12" max="12" width="10.28515625" bestFit="1" customWidth="1"/>
    <col min="13" max="13" width="13" customWidth="1"/>
    <col min="14" max="14" width="10.28515625" bestFit="1" customWidth="1"/>
    <col min="15" max="15" width="12.85546875" bestFit="1" customWidth="1"/>
    <col min="16" max="16" width="11.85546875" bestFit="1" customWidth="1"/>
    <col min="17" max="17" width="10.28515625" bestFit="1" customWidth="1"/>
  </cols>
  <sheetData>
    <row r="2" spans="2:12">
      <c r="B2">
        <v>15258</v>
      </c>
      <c r="C2" s="1">
        <f>B2/4047</f>
        <v>3.770200148257969</v>
      </c>
      <c r="E2">
        <v>5490720</v>
      </c>
    </row>
    <row r="4" spans="2:12">
      <c r="E4">
        <v>1.47</v>
      </c>
    </row>
    <row r="5" spans="2:12">
      <c r="E5">
        <v>0.19980000000000001</v>
      </c>
    </row>
    <row r="6" spans="2:12">
      <c r="E6" s="1">
        <f>SUM(E4:E5)</f>
        <v>1.6698</v>
      </c>
    </row>
    <row r="8" spans="2:12">
      <c r="E8">
        <v>9.2059999999999995</v>
      </c>
    </row>
    <row r="9" spans="2:12">
      <c r="E9" s="2">
        <f>E8-E6</f>
        <v>7.5361999999999991</v>
      </c>
      <c r="F9" s="1">
        <v>7.2282133000000002</v>
      </c>
    </row>
    <row r="10" spans="2:12">
      <c r="K10">
        <v>9.5</v>
      </c>
    </row>
    <row r="11" spans="2:12">
      <c r="K11">
        <v>5.2</v>
      </c>
    </row>
    <row r="12" spans="2:12">
      <c r="B12" t="s">
        <v>13</v>
      </c>
      <c r="C12" t="s">
        <v>14</v>
      </c>
      <c r="K12">
        <f>K11*K10</f>
        <v>49.4</v>
      </c>
      <c r="L12">
        <f>K12*1.196</f>
        <v>59.082399999999993</v>
      </c>
    </row>
    <row r="13" spans="2:12">
      <c r="B13" t="s">
        <v>0</v>
      </c>
      <c r="C13">
        <v>49.3</v>
      </c>
    </row>
    <row r="14" spans="2:12">
      <c r="B14" t="s">
        <v>1</v>
      </c>
      <c r="C14">
        <f>C13</f>
        <v>49.3</v>
      </c>
    </row>
    <row r="15" spans="2:12">
      <c r="B15" t="s">
        <v>2</v>
      </c>
      <c r="C15">
        <f>C14</f>
        <v>49.3</v>
      </c>
    </row>
    <row r="16" spans="2:12">
      <c r="D16">
        <v>64</v>
      </c>
    </row>
    <row r="17" spans="1:9">
      <c r="C17">
        <f>SUM(C13:C15)</f>
        <v>147.89999999999998</v>
      </c>
      <c r="D17" s="3">
        <f>(C17*10.764)+D16</f>
        <v>1655.9955999999997</v>
      </c>
    </row>
    <row r="18" spans="1:9">
      <c r="G18" t="s">
        <v>6</v>
      </c>
      <c r="H18" t="s">
        <v>9</v>
      </c>
    </row>
    <row r="19" spans="1:9">
      <c r="B19" s="14" t="s">
        <v>3</v>
      </c>
      <c r="C19" s="15"/>
      <c r="H19">
        <v>12000</v>
      </c>
      <c r="I19">
        <v>80</v>
      </c>
    </row>
    <row r="20" spans="1:9">
      <c r="A20" s="12" t="s">
        <v>12</v>
      </c>
      <c r="B20" s="12" t="s">
        <v>11</v>
      </c>
      <c r="C20" s="12" t="s">
        <v>5</v>
      </c>
      <c r="D20" s="12" t="s">
        <v>6</v>
      </c>
      <c r="E20" s="12" t="s">
        <v>7</v>
      </c>
      <c r="G20" s="12" t="s">
        <v>36</v>
      </c>
    </row>
    <row r="21" spans="1:9">
      <c r="A21" s="13">
        <v>1</v>
      </c>
      <c r="B21" s="4" t="s">
        <v>4</v>
      </c>
      <c r="C21" s="5">
        <v>49.3</v>
      </c>
      <c r="D21" s="6">
        <v>29000</v>
      </c>
      <c r="E21" s="7">
        <f>D21*C21</f>
        <v>1429700</v>
      </c>
      <c r="F21" s="3">
        <v>48000</v>
      </c>
      <c r="G21" s="7">
        <f>F21*C21</f>
        <v>2366400</v>
      </c>
    </row>
    <row r="22" spans="1:9">
      <c r="A22" s="13">
        <v>2</v>
      </c>
      <c r="B22" s="4" t="s">
        <v>8</v>
      </c>
      <c r="C22" s="8">
        <f>C21*2</f>
        <v>98.6</v>
      </c>
      <c r="D22" s="7">
        <f>H19</f>
        <v>12000</v>
      </c>
      <c r="E22" s="6">
        <f>D22*C22</f>
        <v>1183200</v>
      </c>
      <c r="F22" s="3"/>
      <c r="G22" s="6">
        <f>Sheet2!Q11</f>
        <v>1011447.8711999998</v>
      </c>
    </row>
    <row r="23" spans="1:9">
      <c r="A23" s="9"/>
      <c r="B23" s="9"/>
      <c r="C23" s="10"/>
      <c r="D23" s="9" t="s">
        <v>10</v>
      </c>
      <c r="E23" s="11">
        <f>SUM(E21:E22)</f>
        <v>2612900</v>
      </c>
      <c r="G23" s="11">
        <f>SUM(G21:G22)</f>
        <v>3377847.8711999999</v>
      </c>
    </row>
    <row r="24" spans="1:9">
      <c r="G24">
        <v>33.78</v>
      </c>
      <c r="H24" s="1">
        <f>G24*0.85</f>
        <v>28.713000000000001</v>
      </c>
      <c r="I24" s="1">
        <f>G24*0.75</f>
        <v>25.335000000000001</v>
      </c>
    </row>
    <row r="26" spans="1:9">
      <c r="B26">
        <v>9000000</v>
      </c>
      <c r="C26">
        <v>1300</v>
      </c>
      <c r="D26" s="3">
        <f>B26/C26</f>
        <v>6923.0769230769229</v>
      </c>
      <c r="F26">
        <v>35000</v>
      </c>
      <c r="G26" s="3">
        <f>F26/10.764</f>
        <v>3251.5793385358606</v>
      </c>
    </row>
    <row r="27" spans="1:9">
      <c r="G27" s="3">
        <f>4500*10.764</f>
        <v>48438</v>
      </c>
    </row>
    <row r="35" spans="17:17">
      <c r="Q35">
        <f>2023-2008</f>
        <v>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12"/>
  <sheetViews>
    <sheetView workbookViewId="0">
      <selection activeCell="N11" sqref="N11"/>
    </sheetView>
  </sheetViews>
  <sheetFormatPr defaultRowHeight="15"/>
  <cols>
    <col min="1" max="1" width="19.5703125" bestFit="1" customWidth="1"/>
    <col min="2" max="2" width="11.42578125" customWidth="1"/>
    <col min="3" max="3" width="11.28515625" hidden="1" customWidth="1"/>
    <col min="6" max="6" width="15.85546875" style="33" customWidth="1"/>
    <col min="7" max="7" width="10" bestFit="1" customWidth="1"/>
    <col min="8" max="13" width="0" hidden="1" customWidth="1"/>
    <col min="14" max="14" width="16.5703125" customWidth="1"/>
    <col min="15" max="15" width="10.28515625" bestFit="1" customWidth="1"/>
    <col min="16" max="16" width="0" hidden="1" customWidth="1"/>
    <col min="17" max="17" width="10.28515625" bestFit="1" customWidth="1"/>
  </cols>
  <sheetData>
    <row r="9" spans="1:17">
      <c r="B9" t="s">
        <v>15</v>
      </c>
      <c r="I9">
        <v>2023</v>
      </c>
    </row>
    <row r="10" spans="1:17" s="23" customFormat="1" ht="38.25">
      <c r="A10" s="23" t="s">
        <v>35</v>
      </c>
      <c r="B10" s="23" t="s">
        <v>30</v>
      </c>
      <c r="C10" s="24" t="s">
        <v>16</v>
      </c>
      <c r="D10" s="25" t="s">
        <v>26</v>
      </c>
      <c r="E10" s="25" t="s">
        <v>17</v>
      </c>
      <c r="F10" s="26" t="s">
        <v>18</v>
      </c>
      <c r="G10" s="26" t="s">
        <v>19</v>
      </c>
      <c r="H10" s="20" t="s">
        <v>28</v>
      </c>
      <c r="I10" s="17" t="s">
        <v>20</v>
      </c>
      <c r="J10" s="17" t="s">
        <v>21</v>
      </c>
      <c r="K10" s="17" t="s">
        <v>22</v>
      </c>
      <c r="L10" s="21" t="s">
        <v>23</v>
      </c>
      <c r="M10" s="22" t="s">
        <v>24</v>
      </c>
      <c r="N10" s="17" t="s">
        <v>32</v>
      </c>
      <c r="O10" s="17" t="s">
        <v>33</v>
      </c>
      <c r="P10" s="17" t="s">
        <v>25</v>
      </c>
      <c r="Q10" s="17" t="s">
        <v>34</v>
      </c>
    </row>
    <row r="11" spans="1:17" ht="25.5">
      <c r="A11" s="4" t="s">
        <v>29</v>
      </c>
      <c r="B11" s="8">
        <f>Sheet1!C22*10.764</f>
        <v>1061.3303999999998</v>
      </c>
      <c r="C11" s="16">
        <f>Sheet1!C22</f>
        <v>98.6</v>
      </c>
      <c r="D11" s="19">
        <v>11</v>
      </c>
      <c r="E11" s="19">
        <v>3</v>
      </c>
      <c r="F11" s="34" t="s">
        <v>31</v>
      </c>
      <c r="G11" s="18" t="s">
        <v>27</v>
      </c>
      <c r="H11" s="27">
        <f>(I9-I11)*95%/60</f>
        <v>0.20583333333333334</v>
      </c>
      <c r="I11" s="28">
        <v>2010</v>
      </c>
      <c r="J11" s="29">
        <v>20685</v>
      </c>
      <c r="K11" s="29">
        <f>J11*1.1</f>
        <v>22753.500000000004</v>
      </c>
      <c r="L11" s="30">
        <v>0.6</v>
      </c>
      <c r="M11" s="31">
        <f>L11*K11</f>
        <v>13652.100000000002</v>
      </c>
      <c r="N11" s="31">
        <v>1200</v>
      </c>
      <c r="O11" s="32">
        <f>N11*B11</f>
        <v>1273596.4799999997</v>
      </c>
      <c r="P11" s="29">
        <f>H11*O11</f>
        <v>262148.60879999993</v>
      </c>
      <c r="Q11" s="29">
        <f>O11-P11</f>
        <v>1011447.8711999998</v>
      </c>
    </row>
    <row r="12" spans="1:17">
      <c r="C12" s="1">
        <f>C11*10.764</f>
        <v>1061.3303999999998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 Afaque</dc:creator>
  <cp:lastModifiedBy>Adil Afaque</cp:lastModifiedBy>
  <dcterms:created xsi:type="dcterms:W3CDTF">2023-01-06T09:52:52Z</dcterms:created>
  <dcterms:modified xsi:type="dcterms:W3CDTF">2023-01-10T11:08:59Z</dcterms:modified>
</cp:coreProperties>
</file>