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m Since 01-12-2021\Uttarakhand\VIS(2022-23)-PL544-440-754, MS. GREECO ELECTRONICS PVT. LTD\"/>
    </mc:Choice>
  </mc:AlternateContent>
  <xr:revisionPtr revIDLastSave="0" documentId="13_ncr:1_{FA3C33E4-3242-4F7A-8118-EC793B236FA4}" xr6:coauthVersionLast="47" xr6:coauthVersionMax="47" xr10:uidLastSave="{00000000-0000-0000-0000-000000000000}"/>
  <bookViews>
    <workbookView xWindow="-120" yWindow="-120" windowWidth="21840" windowHeight="13140" xr2:uid="{867DE0CA-6429-4374-A636-429A7C5CDC81}"/>
  </bookViews>
  <sheets>
    <sheet name="Building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E27" i="1"/>
  <c r="H17" i="1"/>
  <c r="Y20" i="1"/>
  <c r="Z17" i="1" l="1"/>
  <c r="I11" i="1"/>
  <c r="H11" i="1"/>
  <c r="V26" i="1"/>
  <c r="V25" i="1"/>
  <c r="S20" i="1"/>
  <c r="I10" i="1"/>
  <c r="I9" i="1"/>
  <c r="I8" i="1"/>
  <c r="I7" i="1"/>
  <c r="I6" i="1"/>
  <c r="I5" i="1"/>
  <c r="I4" i="1"/>
  <c r="Y10" i="1"/>
  <c r="R10" i="1"/>
  <c r="P10" i="1"/>
  <c r="M10" i="1"/>
  <c r="Y9" i="1"/>
  <c r="R9" i="1"/>
  <c r="P9" i="1"/>
  <c r="M9" i="1"/>
  <c r="Y8" i="1"/>
  <c r="R8" i="1"/>
  <c r="P8" i="1"/>
  <c r="M8" i="1"/>
  <c r="Y7" i="1"/>
  <c r="P7" i="1"/>
  <c r="M7" i="1"/>
  <c r="R7" i="1"/>
  <c r="Y6" i="1"/>
  <c r="P6" i="1"/>
  <c r="M6" i="1"/>
  <c r="R6" i="1"/>
  <c r="Y5" i="1"/>
  <c r="R5" i="1"/>
  <c r="P5" i="1"/>
  <c r="M5" i="1"/>
  <c r="S10" i="1" l="1"/>
  <c r="T10" i="1" s="1"/>
  <c r="V10" i="1" s="1"/>
  <c r="Z10" i="1" s="1"/>
  <c r="S6" i="1"/>
  <c r="T6" i="1" s="1"/>
  <c r="V6" i="1" s="1"/>
  <c r="Z6" i="1" s="1"/>
  <c r="S7" i="1"/>
  <c r="T7" i="1" s="1"/>
  <c r="V7" i="1" s="1"/>
  <c r="Z7" i="1" s="1"/>
  <c r="S8" i="1"/>
  <c r="T8" i="1" s="1"/>
  <c r="V8" i="1" s="1"/>
  <c r="Z8" i="1" s="1"/>
  <c r="S5" i="1"/>
  <c r="T5" i="1" s="1"/>
  <c r="V5" i="1" s="1"/>
  <c r="Z5" i="1" s="1"/>
  <c r="S9" i="1"/>
  <c r="T9" i="1" s="1"/>
  <c r="V9" i="1" s="1"/>
  <c r="Y4" i="1"/>
  <c r="Y11" i="1" s="1"/>
  <c r="P4" i="1"/>
  <c r="M4" i="1"/>
  <c r="Z9" i="1" l="1"/>
  <c r="R4" i="1"/>
  <c r="S4" i="1" l="1"/>
  <c r="T4" i="1" s="1"/>
  <c r="V4" i="1" s="1"/>
  <c r="V11" i="1" s="1"/>
  <c r="V23" i="1" s="1"/>
  <c r="Z4" i="1" l="1"/>
</calcChain>
</file>

<file path=xl/sharedStrings.xml><?xml version="1.0" encoding="utf-8"?>
<sst xmlns="http://schemas.openxmlformats.org/spreadsheetml/2006/main" count="53" uniqueCount="42">
  <si>
    <t>Sr. No.</t>
  </si>
  <si>
    <t>Floor</t>
  </si>
  <si>
    <t>Description</t>
  </si>
  <si>
    <t>Type of Structure</t>
  </si>
  <si>
    <t>Construction Category</t>
  </si>
  <si>
    <t>Condition of Structure</t>
  </si>
  <si>
    <r>
      <t xml:space="preserve">Area 
</t>
    </r>
    <r>
      <rPr>
        <i/>
        <sz val="10"/>
        <rFont val="Calibri"/>
        <family val="2"/>
        <scheme val="minor"/>
      </rPr>
      <t>(in sq.ft.)</t>
    </r>
  </si>
  <si>
    <r>
      <t xml:space="preserve">Area 
</t>
    </r>
    <r>
      <rPr>
        <i/>
        <sz val="10"/>
        <rFont val="Calibri"/>
        <family val="2"/>
        <scheme val="minor"/>
      </rPr>
      <t>(in sq.mtr.)</t>
    </r>
  </si>
  <si>
    <t>Year of Construction</t>
  </si>
  <si>
    <t xml:space="preserve">Year of Valuation </t>
  </si>
  <si>
    <r>
      <t xml:space="preserve">Total Life Consumed 
</t>
    </r>
    <r>
      <rPr>
        <i/>
        <sz val="10"/>
        <rFont val="Calibri"/>
        <family val="2"/>
        <scheme val="minor"/>
      </rPr>
      <t>(in yrs.)</t>
    </r>
  </si>
  <si>
    <r>
      <t xml:space="preserve">Total Economical Life
</t>
    </r>
    <r>
      <rPr>
        <i/>
        <sz val="10"/>
        <rFont val="Calibri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</si>
  <si>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</si>
  <si>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</si>
  <si>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i/>
        <sz val="10"/>
        <rFont val="Calibri"/>
        <family val="2"/>
        <scheme val="minor"/>
      </rPr>
      <t>(in per sq.ft.)</t>
    </r>
  </si>
  <si>
    <r>
      <t xml:space="preserve">Gross Replacement Value
</t>
    </r>
    <r>
      <rPr>
        <i/>
        <sz val="11"/>
        <rFont val="Calibri"/>
        <family val="2"/>
        <scheme val="minor"/>
      </rPr>
      <t>(INR)</t>
    </r>
  </si>
  <si>
    <r>
      <t xml:space="preserve">Deterioration Factor
</t>
    </r>
    <r>
      <rPr>
        <sz val="11"/>
        <rFont val="Calibri"/>
        <family val="2"/>
        <scheme val="minor"/>
      </rPr>
      <t xml:space="preserve">(INR) </t>
    </r>
  </si>
  <si>
    <r>
      <t xml:space="preserve">Depreciated Value
</t>
    </r>
    <r>
      <rPr>
        <sz val="11"/>
        <rFont val="Calibri"/>
        <family val="2"/>
        <scheme val="minor"/>
      </rPr>
      <t>(INR)</t>
    </r>
  </si>
  <si>
    <t>Discounting Factor</t>
  </si>
  <si>
    <r>
      <t xml:space="preserve">Depreciated Replacement Market Value
</t>
    </r>
    <r>
      <rPr>
        <i/>
        <sz val="11"/>
        <rFont val="Calibri"/>
        <family val="2"/>
        <scheme val="minor"/>
      </rPr>
      <t>(INR)</t>
    </r>
  </si>
  <si>
    <t>Age Factor</t>
  </si>
  <si>
    <t>Total Govt. Guideline value</t>
  </si>
  <si>
    <t>Ordinary</t>
  </si>
  <si>
    <t>First Floor</t>
  </si>
  <si>
    <t>TOTAL</t>
  </si>
  <si>
    <t>3. Structure valuation is done on the basis of 'Depreciated Replacement Cost Approach' method only.</t>
  </si>
  <si>
    <r>
      <t xml:space="preserve">Height
</t>
    </r>
    <r>
      <rPr>
        <i/>
        <sz val="10"/>
        <rFont val="Calibri"/>
        <family val="2"/>
        <scheme val="minor"/>
      </rPr>
      <t>(in ft.)</t>
    </r>
  </si>
  <si>
    <t>Ground Floor</t>
  </si>
  <si>
    <r>
      <t xml:space="preserve">Govt. Guideline Rates
</t>
    </r>
    <r>
      <rPr>
        <i/>
        <sz val="10"/>
        <rFont val="Calibri"/>
        <family val="2"/>
        <scheme val="minor"/>
      </rPr>
      <t>(per sq. mtr.)</t>
    </r>
  </si>
  <si>
    <t>Boundary Wall</t>
  </si>
  <si>
    <t>Second Floor</t>
  </si>
  <si>
    <t>Guard Room</t>
  </si>
  <si>
    <t>Meter Room</t>
  </si>
  <si>
    <t>Roof</t>
  </si>
  <si>
    <t>Basement</t>
  </si>
  <si>
    <t>RCC load bearing structure on pillar beam column and brick walls</t>
  </si>
  <si>
    <t>Tin Shed mounted on iron pillars, trusses frame structure</t>
  </si>
  <si>
    <t>MARKET VALUE OF STRUCTURE | PROPERTY OF M/S GREECO ELECTRONICS PVT. LTD.
SITUATED AT PLOT NO. 35, SECTOR- 5, IIE INDUSTRIAL AREA, DISTRICT- HARIDWAR, UTTARAKHAND</t>
  </si>
  <si>
    <t>1. All the structures present within the compound of the property of M/s Greeco Electronics Pvt. Ltd. situated at Plot No. 35, Sector- 5, IIE Industrial Area, District- Haridwar, Uttarakhand, has been considered in this valuation report.</t>
  </si>
  <si>
    <t>2. Covered Area has been taken on the basis of the site measurement dusring the site survey, which is under permissible FAR,  provided to us by the bank/client.</t>
  </si>
  <si>
    <t>running mtr.</t>
  </si>
  <si>
    <t>REMARKS: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</si>
</sst>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"/>
    <numFmt numFmtId="165" formatCode="_ &quot;₹&quot;\ * #,##0_ ;_ &quot;₹&quot;\ * \-#,##0_ ;_ &quot;₹&quot;\ * &quot;-&quot;??_ ;_ @_ "/>
    <numFmt numFmtId="166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2" applyNumberFormat="1" applyFont="1" applyBorder="1" applyAlignment="1">
      <alignment horizontal="center" vertical="center"/>
    </xf>
    <xf numFmtId="9" fontId="0" fillId="0" borderId="4" xfId="3" applyFont="1" applyBorder="1" applyAlignment="1">
      <alignment horizontal="center" vertical="center"/>
    </xf>
    <xf numFmtId="0" fontId="0" fillId="0" borderId="4" xfId="2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8" fillId="0" borderId="4" xfId="2" applyNumberFormat="1" applyFont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4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3" applyNumberFormat="1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9" fontId="8" fillId="0" borderId="4" xfId="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6" fontId="2" fillId="0" borderId="0" xfId="1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/>
    </xf>
    <xf numFmtId="165" fontId="8" fillId="0" borderId="3" xfId="2" applyNumberFormat="1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6472-D6B2-4068-B9B0-5F08BF6F940A}">
  <dimension ref="B2:Z30"/>
  <sheetViews>
    <sheetView tabSelected="1" workbookViewId="0">
      <selection activeCell="Y16" sqref="Y16"/>
    </sheetView>
  </sheetViews>
  <sheetFormatPr defaultRowHeight="15" x14ac:dyDescent="0.25"/>
  <cols>
    <col min="1" max="1" width="9.140625" style="1"/>
    <col min="2" max="2" width="4.28515625" style="16" customWidth="1"/>
    <col min="3" max="3" width="9.7109375" style="16" customWidth="1"/>
    <col min="4" max="4" width="13.5703125" style="17" hidden="1" customWidth="1"/>
    <col min="5" max="5" width="21.85546875" style="17" customWidth="1"/>
    <col min="6" max="6" width="16.28515625" style="1" hidden="1" customWidth="1"/>
    <col min="7" max="7" width="5" style="1" hidden="1" customWidth="1"/>
    <col min="8" max="8" width="9" style="1" customWidth="1"/>
    <col min="9" max="9" width="9.28515625" style="1" customWidth="1"/>
    <col min="10" max="10" width="7.85546875" style="1" customWidth="1"/>
    <col min="11" max="11" width="12.140625" style="1" customWidth="1"/>
    <col min="12" max="12" width="9.28515625" style="1" hidden="1" customWidth="1"/>
    <col min="13" max="13" width="10.140625" style="1" customWidth="1"/>
    <col min="14" max="14" width="11.28515625" style="1" hidden="1" customWidth="1"/>
    <col min="15" max="15" width="7.7109375" style="1" hidden="1" customWidth="1"/>
    <col min="16" max="16" width="12.28515625" style="1" hidden="1" customWidth="1"/>
    <col min="17" max="17" width="9.7109375" style="1" customWidth="1"/>
    <col min="18" max="18" width="12.7109375" style="1" customWidth="1"/>
    <col min="19" max="19" width="13.28515625" style="1" hidden="1" customWidth="1"/>
    <col min="20" max="20" width="13.42578125" style="1" hidden="1" customWidth="1"/>
    <col min="21" max="21" width="11.140625" style="1" hidden="1" customWidth="1"/>
    <col min="22" max="22" width="14.85546875" style="1" bestFit="1" customWidth="1"/>
    <col min="23" max="23" width="10.7109375" style="1" customWidth="1"/>
    <col min="24" max="24" width="6.42578125" style="1" customWidth="1"/>
    <col min="25" max="25" width="14.85546875" style="1" customWidth="1"/>
    <col min="26" max="26" width="14.28515625" style="1" bestFit="1" customWidth="1"/>
    <col min="27" max="16384" width="9.140625" style="1"/>
  </cols>
  <sheetData>
    <row r="2" spans="2:26" ht="66" customHeight="1" x14ac:dyDescent="0.25">
      <c r="B2" s="26" t="s">
        <v>37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8"/>
    </row>
    <row r="3" spans="2:26" s="3" customFormat="1" ht="62.25" customHeight="1" x14ac:dyDescent="0.25">
      <c r="B3" s="2" t="s">
        <v>0</v>
      </c>
      <c r="C3" s="2" t="s">
        <v>1</v>
      </c>
      <c r="D3" s="21" t="s">
        <v>2</v>
      </c>
      <c r="E3" s="21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26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2" t="s">
        <v>15</v>
      </c>
      <c r="S3" s="2" t="s">
        <v>16</v>
      </c>
      <c r="T3" s="2" t="s">
        <v>17</v>
      </c>
      <c r="U3" s="2" t="s">
        <v>18</v>
      </c>
      <c r="V3" s="2" t="s">
        <v>19</v>
      </c>
      <c r="W3" s="2" t="s">
        <v>28</v>
      </c>
      <c r="X3" s="2" t="s">
        <v>20</v>
      </c>
      <c r="Y3" s="2" t="s">
        <v>21</v>
      </c>
    </row>
    <row r="4" spans="2:26" ht="44.25" customHeight="1" x14ac:dyDescent="0.25">
      <c r="B4" s="4">
        <v>1</v>
      </c>
      <c r="C4" s="4" t="s">
        <v>27</v>
      </c>
      <c r="D4" s="22"/>
      <c r="E4" s="22" t="s">
        <v>35</v>
      </c>
      <c r="F4" s="4"/>
      <c r="G4" s="4" t="s">
        <v>22</v>
      </c>
      <c r="H4" s="5">
        <v>5220</v>
      </c>
      <c r="I4" s="6">
        <f>H4/10.7639</f>
        <v>484.954338111651</v>
      </c>
      <c r="J4" s="5">
        <v>12</v>
      </c>
      <c r="K4" s="7">
        <v>2016</v>
      </c>
      <c r="L4" s="7">
        <v>2022</v>
      </c>
      <c r="M4" s="7">
        <f t="shared" ref="M4:M10" si="0">L4-K4</f>
        <v>6</v>
      </c>
      <c r="N4" s="7">
        <v>60</v>
      </c>
      <c r="O4" s="8">
        <v>0.1</v>
      </c>
      <c r="P4" s="9">
        <f t="shared" ref="P4:P10" si="1">(1-O4)/N4</f>
        <v>1.5000000000000001E-2</v>
      </c>
      <c r="Q4" s="10">
        <v>1250</v>
      </c>
      <c r="R4" s="10">
        <f t="shared" ref="R4:R10" si="2">Q4*H4</f>
        <v>6525000</v>
      </c>
      <c r="S4" s="10">
        <f t="shared" ref="S4:S10" si="3">R4*P4*M4</f>
        <v>587250.00000000012</v>
      </c>
      <c r="T4" s="10">
        <f t="shared" ref="T4:T10" si="4">MAX(R4-S4,0)</f>
        <v>5937750</v>
      </c>
      <c r="U4" s="11">
        <v>0</v>
      </c>
      <c r="V4" s="10">
        <f t="shared" ref="V4:V10" si="5">IF(T4&gt;O4*R4,T4*(1-U4),R4*O4)</f>
        <v>5937750</v>
      </c>
      <c r="W4" s="10">
        <v>10000</v>
      </c>
      <c r="X4" s="12">
        <v>0.94099999999999995</v>
      </c>
      <c r="Y4" s="10">
        <f>(W4*X4*I4)</f>
        <v>4563420.3216306362</v>
      </c>
      <c r="Z4" s="13">
        <f t="shared" ref="Z4:Z10" si="6">V4/H4</f>
        <v>1137.5</v>
      </c>
    </row>
    <row r="5" spans="2:26" ht="44.25" customHeight="1" x14ac:dyDescent="0.25">
      <c r="B5" s="4">
        <v>2</v>
      </c>
      <c r="C5" s="4" t="s">
        <v>23</v>
      </c>
      <c r="D5" s="22"/>
      <c r="E5" s="22" t="s">
        <v>35</v>
      </c>
      <c r="F5" s="4"/>
      <c r="G5" s="4" t="s">
        <v>22</v>
      </c>
      <c r="H5" s="5">
        <v>5220</v>
      </c>
      <c r="I5" s="6">
        <f t="shared" ref="I5:I10" si="7">H5/10.7639</f>
        <v>484.954338111651</v>
      </c>
      <c r="J5" s="5">
        <v>12</v>
      </c>
      <c r="K5" s="7">
        <v>2016</v>
      </c>
      <c r="L5" s="7">
        <v>2022</v>
      </c>
      <c r="M5" s="7">
        <f t="shared" ref="M5:M10" si="8">L5-K5</f>
        <v>6</v>
      </c>
      <c r="N5" s="7">
        <v>60</v>
      </c>
      <c r="O5" s="8">
        <v>0.1</v>
      </c>
      <c r="P5" s="9">
        <f t="shared" ref="P5:P10" si="9">(1-O5)/N5</f>
        <v>1.5000000000000001E-2</v>
      </c>
      <c r="Q5" s="10">
        <v>1250</v>
      </c>
      <c r="R5" s="10">
        <f t="shared" ref="R5:R10" si="10">Q5*H5</f>
        <v>6525000</v>
      </c>
      <c r="S5" s="10">
        <f t="shared" ref="S5:S10" si="11">R5*P5*M5</f>
        <v>587250.00000000012</v>
      </c>
      <c r="T5" s="10">
        <f t="shared" ref="T5:T10" si="12">MAX(R5-S5,0)</f>
        <v>5937750</v>
      </c>
      <c r="U5" s="11">
        <v>0</v>
      </c>
      <c r="V5" s="10">
        <f t="shared" ref="V5:V10" si="13">IF(T5&gt;O5*R5,T5*(1-U5),R5*O5)</f>
        <v>5937750</v>
      </c>
      <c r="W5" s="10">
        <v>10000</v>
      </c>
      <c r="X5" s="12">
        <v>0.94099999999999995</v>
      </c>
      <c r="Y5" s="10">
        <f t="shared" ref="Y5:Y10" si="14">(W5*X5*I5)</f>
        <v>4563420.3216306362</v>
      </c>
      <c r="Z5" s="13">
        <f t="shared" ref="Z5:Z10" si="15">V5/H5</f>
        <v>1137.5</v>
      </c>
    </row>
    <row r="6" spans="2:26" ht="44.25" customHeight="1" x14ac:dyDescent="0.25">
      <c r="B6" s="4">
        <v>3</v>
      </c>
      <c r="C6" s="4" t="s">
        <v>30</v>
      </c>
      <c r="D6" s="22"/>
      <c r="E6" s="22" t="s">
        <v>35</v>
      </c>
      <c r="F6" s="4"/>
      <c r="G6" s="4" t="s">
        <v>22</v>
      </c>
      <c r="H6" s="5">
        <v>1680</v>
      </c>
      <c r="I6" s="6">
        <f t="shared" si="7"/>
        <v>156.0772582428302</v>
      </c>
      <c r="J6" s="5">
        <v>12</v>
      </c>
      <c r="K6" s="7">
        <v>2016</v>
      </c>
      <c r="L6" s="7">
        <v>2022</v>
      </c>
      <c r="M6" s="7">
        <f t="shared" si="8"/>
        <v>6</v>
      </c>
      <c r="N6" s="7">
        <v>60</v>
      </c>
      <c r="O6" s="8">
        <v>0.1</v>
      </c>
      <c r="P6" s="9">
        <f t="shared" si="9"/>
        <v>1.5000000000000001E-2</v>
      </c>
      <c r="Q6" s="10">
        <v>1250</v>
      </c>
      <c r="R6" s="10">
        <f t="shared" si="10"/>
        <v>2100000</v>
      </c>
      <c r="S6" s="10">
        <f t="shared" si="11"/>
        <v>189000.00000000003</v>
      </c>
      <c r="T6" s="10">
        <f t="shared" si="12"/>
        <v>1911000</v>
      </c>
      <c r="U6" s="11">
        <v>0</v>
      </c>
      <c r="V6" s="10">
        <f t="shared" si="13"/>
        <v>1911000</v>
      </c>
      <c r="W6" s="10">
        <v>10000</v>
      </c>
      <c r="X6" s="12">
        <v>0.94099999999999995</v>
      </c>
      <c r="Y6" s="10">
        <f t="shared" si="14"/>
        <v>1468687.0000650322</v>
      </c>
      <c r="Z6" s="13">
        <f t="shared" si="15"/>
        <v>1137.5</v>
      </c>
    </row>
    <row r="7" spans="2:26" ht="44.25" customHeight="1" x14ac:dyDescent="0.25">
      <c r="B7" s="4">
        <v>4</v>
      </c>
      <c r="C7" s="4" t="s">
        <v>31</v>
      </c>
      <c r="D7" s="22"/>
      <c r="E7" s="22" t="s">
        <v>35</v>
      </c>
      <c r="F7" s="4"/>
      <c r="G7" s="4" t="s">
        <v>22</v>
      </c>
      <c r="H7" s="5">
        <v>105</v>
      </c>
      <c r="I7" s="6">
        <f t="shared" si="7"/>
        <v>9.7548286401768873</v>
      </c>
      <c r="J7" s="5">
        <v>12</v>
      </c>
      <c r="K7" s="7">
        <v>2016</v>
      </c>
      <c r="L7" s="7">
        <v>2022</v>
      </c>
      <c r="M7" s="7">
        <f t="shared" si="8"/>
        <v>6</v>
      </c>
      <c r="N7" s="7">
        <v>60</v>
      </c>
      <c r="O7" s="8">
        <v>0.1</v>
      </c>
      <c r="P7" s="9">
        <f t="shared" si="9"/>
        <v>1.5000000000000001E-2</v>
      </c>
      <c r="Q7" s="10">
        <v>1100</v>
      </c>
      <c r="R7" s="10">
        <f t="shared" si="10"/>
        <v>115500</v>
      </c>
      <c r="S7" s="10">
        <f t="shared" si="11"/>
        <v>10395.000000000002</v>
      </c>
      <c r="T7" s="10">
        <f t="shared" si="12"/>
        <v>105105</v>
      </c>
      <c r="U7" s="11">
        <v>0</v>
      </c>
      <c r="V7" s="10">
        <f t="shared" si="13"/>
        <v>105105</v>
      </c>
      <c r="W7" s="10">
        <v>10000</v>
      </c>
      <c r="X7" s="12">
        <v>0.94099999999999995</v>
      </c>
      <c r="Y7" s="10">
        <f t="shared" si="14"/>
        <v>91792.93750406451</v>
      </c>
      <c r="Z7" s="13">
        <f t="shared" si="15"/>
        <v>1001</v>
      </c>
    </row>
    <row r="8" spans="2:26" ht="44.25" customHeight="1" x14ac:dyDescent="0.25">
      <c r="B8" s="4">
        <v>5</v>
      </c>
      <c r="C8" s="4" t="s">
        <v>32</v>
      </c>
      <c r="D8" s="22"/>
      <c r="E8" s="22" t="s">
        <v>35</v>
      </c>
      <c r="F8" s="4"/>
      <c r="G8" s="4" t="s">
        <v>22</v>
      </c>
      <c r="H8" s="5">
        <v>130</v>
      </c>
      <c r="I8" s="6">
        <f t="shared" si="7"/>
        <v>12.077406887838052</v>
      </c>
      <c r="J8" s="5">
        <v>12</v>
      </c>
      <c r="K8" s="7">
        <v>2016</v>
      </c>
      <c r="L8" s="7">
        <v>2022</v>
      </c>
      <c r="M8" s="7">
        <f t="shared" si="8"/>
        <v>6</v>
      </c>
      <c r="N8" s="7">
        <v>60</v>
      </c>
      <c r="O8" s="8">
        <v>0.1</v>
      </c>
      <c r="P8" s="9">
        <f t="shared" si="9"/>
        <v>1.5000000000000001E-2</v>
      </c>
      <c r="Q8" s="10">
        <v>1250</v>
      </c>
      <c r="R8" s="10">
        <f t="shared" si="10"/>
        <v>162500</v>
      </c>
      <c r="S8" s="10">
        <f t="shared" si="11"/>
        <v>14625</v>
      </c>
      <c r="T8" s="10">
        <f t="shared" si="12"/>
        <v>147875</v>
      </c>
      <c r="U8" s="11">
        <v>0</v>
      </c>
      <c r="V8" s="10">
        <f t="shared" si="13"/>
        <v>147875</v>
      </c>
      <c r="W8" s="10">
        <v>10000</v>
      </c>
      <c r="X8" s="12">
        <v>0.94099999999999995</v>
      </c>
      <c r="Y8" s="10">
        <f t="shared" si="14"/>
        <v>113648.39881455607</v>
      </c>
      <c r="Z8" s="13">
        <f t="shared" si="15"/>
        <v>1137.5</v>
      </c>
    </row>
    <row r="9" spans="2:26" ht="44.25" customHeight="1" x14ac:dyDescent="0.25">
      <c r="B9" s="4">
        <v>6</v>
      </c>
      <c r="C9" s="4" t="s">
        <v>33</v>
      </c>
      <c r="D9" s="22"/>
      <c r="E9" s="22" t="s">
        <v>36</v>
      </c>
      <c r="F9" s="4"/>
      <c r="G9" s="4" t="s">
        <v>22</v>
      </c>
      <c r="H9" s="5">
        <v>5220</v>
      </c>
      <c r="I9" s="6">
        <f t="shared" si="7"/>
        <v>484.954338111651</v>
      </c>
      <c r="J9" s="5">
        <v>20</v>
      </c>
      <c r="K9" s="7">
        <v>2016</v>
      </c>
      <c r="L9" s="7">
        <v>2022</v>
      </c>
      <c r="M9" s="7">
        <f t="shared" si="8"/>
        <v>6</v>
      </c>
      <c r="N9" s="7">
        <v>60</v>
      </c>
      <c r="O9" s="8">
        <v>0.1</v>
      </c>
      <c r="P9" s="9">
        <f t="shared" si="9"/>
        <v>1.5000000000000001E-2</v>
      </c>
      <c r="Q9" s="10">
        <v>750</v>
      </c>
      <c r="R9" s="10">
        <f t="shared" si="10"/>
        <v>3915000</v>
      </c>
      <c r="S9" s="10">
        <f t="shared" si="11"/>
        <v>352350.00000000006</v>
      </c>
      <c r="T9" s="10">
        <f t="shared" si="12"/>
        <v>3562650</v>
      </c>
      <c r="U9" s="11">
        <v>0</v>
      </c>
      <c r="V9" s="10">
        <f t="shared" si="13"/>
        <v>3562650</v>
      </c>
      <c r="W9" s="10">
        <v>10000</v>
      </c>
      <c r="X9" s="12">
        <v>0.94099999999999995</v>
      </c>
      <c r="Y9" s="10">
        <f t="shared" si="14"/>
        <v>4563420.3216306362</v>
      </c>
      <c r="Z9" s="13">
        <f t="shared" si="15"/>
        <v>682.5</v>
      </c>
    </row>
    <row r="10" spans="2:26" ht="44.25" customHeight="1" x14ac:dyDescent="0.25">
      <c r="B10" s="4">
        <v>7</v>
      </c>
      <c r="C10" s="4" t="s">
        <v>34</v>
      </c>
      <c r="D10" s="22"/>
      <c r="E10" s="22" t="s">
        <v>35</v>
      </c>
      <c r="F10" s="4"/>
      <c r="G10" s="4" t="s">
        <v>22</v>
      </c>
      <c r="H10" s="5">
        <v>5220</v>
      </c>
      <c r="I10" s="6">
        <f t="shared" si="7"/>
        <v>484.954338111651</v>
      </c>
      <c r="J10" s="5">
        <v>12</v>
      </c>
      <c r="K10" s="7">
        <v>2016</v>
      </c>
      <c r="L10" s="7">
        <v>2022</v>
      </c>
      <c r="M10" s="7">
        <f t="shared" si="8"/>
        <v>6</v>
      </c>
      <c r="N10" s="7">
        <v>60</v>
      </c>
      <c r="O10" s="8">
        <v>0.1</v>
      </c>
      <c r="P10" s="9">
        <f t="shared" si="9"/>
        <v>1.5000000000000001E-2</v>
      </c>
      <c r="Q10" s="10">
        <v>1050</v>
      </c>
      <c r="R10" s="10">
        <f t="shared" si="10"/>
        <v>5481000</v>
      </c>
      <c r="S10" s="10">
        <f t="shared" si="11"/>
        <v>493290</v>
      </c>
      <c r="T10" s="10">
        <f t="shared" si="12"/>
        <v>4987710</v>
      </c>
      <c r="U10" s="11">
        <v>0</v>
      </c>
      <c r="V10" s="10">
        <f t="shared" si="13"/>
        <v>4987710</v>
      </c>
      <c r="W10" s="10">
        <v>10000</v>
      </c>
      <c r="X10" s="12">
        <v>0.94099999999999995</v>
      </c>
      <c r="Y10" s="10">
        <f t="shared" si="14"/>
        <v>4563420.3216306362</v>
      </c>
      <c r="Z10" s="13">
        <f t="shared" si="15"/>
        <v>955.5</v>
      </c>
    </row>
    <row r="11" spans="2:26" ht="15.75" customHeight="1" x14ac:dyDescent="0.25">
      <c r="B11" s="38" t="s">
        <v>24</v>
      </c>
      <c r="C11" s="38"/>
      <c r="D11" s="38"/>
      <c r="E11" s="38"/>
      <c r="F11" s="35"/>
      <c r="G11" s="35"/>
      <c r="H11" s="39">
        <f>SUM(H4:H10)</f>
        <v>22795</v>
      </c>
      <c r="I11" s="40">
        <f>SUM(I4:I10)</f>
        <v>2117.7268462174493</v>
      </c>
      <c r="J11" s="24"/>
      <c r="K11" s="25"/>
      <c r="L11" s="25"/>
      <c r="M11" s="25"/>
      <c r="N11" s="25"/>
      <c r="O11" s="25"/>
      <c r="P11" s="25"/>
      <c r="Q11" s="25"/>
      <c r="R11" s="25"/>
      <c r="S11" s="35"/>
      <c r="T11" s="36"/>
      <c r="U11" s="23"/>
      <c r="V11" s="14">
        <f>SUM(V4:V10)</f>
        <v>22589840</v>
      </c>
      <c r="W11" s="41"/>
      <c r="X11" s="42"/>
      <c r="Y11" s="14">
        <f>SUM(Y4:Y10)</f>
        <v>19927809.622906197</v>
      </c>
      <c r="Z11" s="13"/>
    </row>
    <row r="12" spans="2:26" ht="15.75" customHeight="1" x14ac:dyDescent="0.25">
      <c r="B12" s="29" t="s">
        <v>41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1"/>
      <c r="Z12" s="15"/>
    </row>
    <row r="13" spans="2:26" ht="30" customHeight="1" x14ac:dyDescent="0.25">
      <c r="B13" s="32" t="s">
        <v>38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4"/>
      <c r="Z13" s="15"/>
    </row>
    <row r="14" spans="2:26" ht="30" customHeight="1" x14ac:dyDescent="0.25">
      <c r="B14" s="32" t="s">
        <v>39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4"/>
    </row>
    <row r="15" spans="2:26" ht="15" customHeight="1" x14ac:dyDescent="0.25">
      <c r="B15" s="32" t="s">
        <v>25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4"/>
    </row>
    <row r="17" spans="5:26" x14ac:dyDescent="0.25">
      <c r="H17" s="1">
        <f>1000*H11</f>
        <v>22795000</v>
      </c>
      <c r="Y17" s="18"/>
      <c r="Z17" s="15">
        <f>I11*10000</f>
        <v>21177268.462174494</v>
      </c>
    </row>
    <row r="18" spans="5:26" x14ac:dyDescent="0.25">
      <c r="Q18" s="19"/>
      <c r="R18" s="1" t="s">
        <v>29</v>
      </c>
      <c r="S18" s="1">
        <v>126</v>
      </c>
      <c r="T18" s="1" t="s">
        <v>40</v>
      </c>
      <c r="Y18" s="18"/>
    </row>
    <row r="19" spans="5:26" x14ac:dyDescent="0.25">
      <c r="Q19" s="13"/>
      <c r="S19" s="1">
        <v>4000</v>
      </c>
      <c r="Y19" s="15">
        <v>14000000</v>
      </c>
    </row>
    <row r="20" spans="5:26" x14ac:dyDescent="0.25">
      <c r="S20" s="20">
        <f>S18*S19</f>
        <v>504000</v>
      </c>
      <c r="Y20" s="37">
        <f>Y19+Y11</f>
        <v>33927809.622906193</v>
      </c>
    </row>
    <row r="21" spans="5:26" x14ac:dyDescent="0.25">
      <c r="V21" s="15">
        <v>11000000</v>
      </c>
    </row>
    <row r="22" spans="5:26" x14ac:dyDescent="0.25">
      <c r="V22" s="15">
        <v>500000</v>
      </c>
    </row>
    <row r="23" spans="5:26" x14ac:dyDescent="0.25">
      <c r="V23" s="37">
        <f>V22+V21+V11</f>
        <v>34089840</v>
      </c>
    </row>
    <row r="24" spans="5:26" x14ac:dyDescent="0.25">
      <c r="V24" s="15">
        <v>34100000</v>
      </c>
    </row>
    <row r="25" spans="5:26" x14ac:dyDescent="0.25">
      <c r="V25" s="15">
        <f>V24*0.85</f>
        <v>28985000</v>
      </c>
    </row>
    <row r="26" spans="5:26" x14ac:dyDescent="0.25">
      <c r="E26" s="17">
        <v>11000</v>
      </c>
      <c r="H26" s="1">
        <v>10.7639</v>
      </c>
      <c r="K26" s="15">
        <v>5200000</v>
      </c>
      <c r="V26" s="15">
        <f>V24*0.75</f>
        <v>25575000</v>
      </c>
    </row>
    <row r="27" spans="5:26" x14ac:dyDescent="0.25">
      <c r="E27" s="17">
        <f>E26/H26</f>
        <v>1021.9344289709121</v>
      </c>
      <c r="H27" s="1">
        <v>1</v>
      </c>
      <c r="K27" s="15">
        <v>260000</v>
      </c>
    </row>
    <row r="28" spans="5:26" x14ac:dyDescent="0.25">
      <c r="K28" s="15">
        <v>6050000</v>
      </c>
    </row>
    <row r="29" spans="5:26" x14ac:dyDescent="0.25">
      <c r="K29" s="15">
        <v>152000</v>
      </c>
    </row>
    <row r="30" spans="5:26" x14ac:dyDescent="0.25">
      <c r="K30" s="15">
        <f>SUM(K26:K29)</f>
        <v>11662000</v>
      </c>
    </row>
  </sheetData>
  <mergeCells count="8">
    <mergeCell ref="B11:E11"/>
    <mergeCell ref="J11:R11"/>
    <mergeCell ref="W11:X11"/>
    <mergeCell ref="B14:Y14"/>
    <mergeCell ref="B15:Y15"/>
    <mergeCell ref="B2:Y2"/>
    <mergeCell ref="B12:Y12"/>
    <mergeCell ref="B13:Y13"/>
  </mergeCells>
  <dataValidations disablePrompts="1" count="1">
    <dataValidation type="list" allowBlank="1" showInputMessage="1" showErrorMessage="1" promptTitle="Condition of Structure" prompt="Condition of Structure" sqref="G4:G10" xr:uid="{44A1D988-699B-495B-9724-2845161AAEE6}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Building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 Upmanyu</dc:creator>
  <cp:lastModifiedBy>Manas Upmanyu</cp:lastModifiedBy>
  <dcterms:created xsi:type="dcterms:W3CDTF">2022-10-27T06:28:56Z</dcterms:created>
  <dcterms:modified xsi:type="dcterms:W3CDTF">2023-01-03T11:04:49Z</dcterms:modified>
</cp:coreProperties>
</file>