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engineer4\Desktop\uploads\VIS(2022-23)-PL549-443-758\Report\"/>
    </mc:Choice>
  </mc:AlternateContent>
  <xr:revisionPtr revIDLastSave="0" documentId="13_ncr:1_{A7DA6A45-9780-4FAB-9450-5EAE0459EDBB}" xr6:coauthVersionLast="47" xr6:coauthVersionMax="47" xr10:uidLastSave="{00000000-0000-0000-0000-000000000000}"/>
  <bookViews>
    <workbookView xWindow="-120" yWindow="-120" windowWidth="21840" windowHeight="131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18" i="1" l="1"/>
  <c r="N6" i="1"/>
  <c r="N7" i="1"/>
  <c r="N8" i="1"/>
  <c r="N9" i="1"/>
  <c r="N10" i="1"/>
  <c r="N11" i="1"/>
  <c r="K6" i="1"/>
  <c r="K7" i="1"/>
  <c r="K8" i="1"/>
  <c r="K9" i="1"/>
  <c r="K10" i="1"/>
  <c r="K11" i="1"/>
  <c r="H11" i="1"/>
  <c r="H6" i="1"/>
  <c r="H5" i="1"/>
  <c r="H7" i="1"/>
  <c r="H8" i="1"/>
  <c r="H9" i="1"/>
  <c r="H10" i="1"/>
  <c r="G9" i="1"/>
  <c r="P9" i="1" s="1"/>
  <c r="G10" i="1"/>
  <c r="P10" i="1" s="1"/>
  <c r="F12" i="1"/>
  <c r="G11" i="1"/>
  <c r="P11" i="1" s="1"/>
  <c r="Q9" i="1" l="1"/>
  <c r="R9" i="1"/>
  <c r="T9" i="1" s="1"/>
  <c r="R10" i="1"/>
  <c r="T10" i="1" s="1"/>
  <c r="R11" i="1"/>
  <c r="T11" i="1" s="1"/>
  <c r="Q11" i="1"/>
  <c r="Q10" i="1"/>
  <c r="N5" i="1"/>
  <c r="K5" i="1"/>
  <c r="G6" i="1"/>
  <c r="P6" i="1" s="1"/>
  <c r="G7" i="1"/>
  <c r="P7" i="1" s="1"/>
  <c r="G8" i="1"/>
  <c r="P8" i="1" s="1"/>
  <c r="G5" i="1"/>
  <c r="P5" i="1" s="1"/>
  <c r="G12" i="1"/>
  <c r="P12" i="1" l="1"/>
  <c r="Q8" i="1"/>
  <c r="R8" i="1" s="1"/>
  <c r="T8" i="1" s="1"/>
  <c r="Q7" i="1"/>
  <c r="R7" i="1" s="1"/>
  <c r="T7" i="1" s="1"/>
  <c r="Q6" i="1"/>
  <c r="R6" i="1"/>
  <c r="T6" i="1" s="1"/>
  <c r="Q5" i="1"/>
  <c r="H20" i="1"/>
  <c r="H19" i="1"/>
  <c r="R5" i="1" l="1"/>
  <c r="H21" i="1"/>
  <c r="T5" i="1" l="1"/>
  <c r="Q12" i="1" l="1"/>
  <c r="R12" i="1" l="1"/>
  <c r="T12" i="1" l="1"/>
  <c r="D20" i="1" s="1"/>
  <c r="D21" i="1" s="1"/>
  <c r="D22" i="1" s="1"/>
  <c r="H22" i="1" s="1"/>
  <c r="D23" i="1" l="1"/>
  <c r="D24" i="1"/>
</calcChain>
</file>

<file path=xl/sharedStrings.xml><?xml version="1.0" encoding="utf-8"?>
<sst xmlns="http://schemas.openxmlformats.org/spreadsheetml/2006/main" count="58" uniqueCount="47">
  <si>
    <t>SR. No.</t>
  </si>
  <si>
    <t>Floor</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</si>
  <si>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</si>
  <si>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</si>
  <si>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</si>
  <si>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</si>
  <si>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</si>
  <si>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</si>
  <si>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</si>
  <si>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</si>
  <si>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</si>
  <si>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</si>
  <si>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</si>
  <si>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</si>
  <si>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</si>
  <si>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</si>
  <si>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</si>
  <si>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RCC framed pillar beam column on RCC slab</t>
  </si>
  <si>
    <t>TOTAL</t>
  </si>
  <si>
    <t>Remarks:</t>
  </si>
  <si>
    <r>
      <t>3.</t>
    </r>
    <r>
      <rPr>
        <i/>
        <sz val="10"/>
        <color theme="1"/>
        <rFont val="Calibri"/>
        <family val="2"/>
        <scheme val="minor"/>
      </rPr>
      <t xml:space="preserve"> The valuation is done by considering the depreciated replacement cost approach.</t>
    </r>
  </si>
  <si>
    <t>First Floor</t>
  </si>
  <si>
    <r>
      <t>Area</t>
    </r>
    <r>
      <rPr>
        <b/>
        <sz val="10"/>
        <rFont val="Calibri"/>
        <family val="2"/>
        <scheme val="minor"/>
      </rPr>
      <t xml:space="preserve"> (in sq. mtr.)</t>
    </r>
  </si>
  <si>
    <t>LAND</t>
  </si>
  <si>
    <t>BUILDING</t>
  </si>
  <si>
    <t>TOTAL FMV</t>
  </si>
  <si>
    <t>ROUND OFF</t>
  </si>
  <si>
    <t>RV</t>
  </si>
  <si>
    <t>DV</t>
  </si>
  <si>
    <t>Ground Floor</t>
  </si>
  <si>
    <t>Description</t>
  </si>
  <si>
    <t>CIRCLE RATE</t>
  </si>
  <si>
    <t>Land</t>
  </si>
  <si>
    <t>Building</t>
  </si>
  <si>
    <t>Total</t>
  </si>
  <si>
    <t xml:space="preserve">Main building </t>
  </si>
  <si>
    <t>Second Floor</t>
  </si>
  <si>
    <t>Basement</t>
  </si>
  <si>
    <t>Mumpty &amp; Machine room</t>
  </si>
  <si>
    <t>Third Floor</t>
  </si>
  <si>
    <t>Fourth Floor</t>
  </si>
  <si>
    <t>Roof top</t>
  </si>
  <si>
    <t>P.D.</t>
  </si>
  <si>
    <t>B. WALL</t>
  </si>
  <si>
    <t>BUILDING VALUATION FOR THE PROPERTY OF MRS. BABITA KHANDUJA, MR. KRISHAN KR. KHANDUJA &amp; MRS. RAKESH KHANDUJA|SHUSHANT LOK PHASE I , GURGAON</t>
  </si>
  <si>
    <r>
      <t xml:space="preserve">1. </t>
    </r>
    <r>
      <rPr>
        <b/>
        <i/>
        <sz val="10"/>
        <color theme="1"/>
        <rFont val="Calibri"/>
        <family val="2"/>
        <scheme val="minor"/>
      </rPr>
      <t xml:space="preserve">All the details pertaing to the building area statement such as area, floor, etc has been taken from the copy of architectural plan provided to us, since no internal survey was allowed </t>
    </r>
  </si>
  <si>
    <r>
      <t xml:space="preserve">2. </t>
    </r>
    <r>
      <rPr>
        <i/>
        <sz val="10"/>
        <color theme="1"/>
        <rFont val="Calibri"/>
        <family val="2"/>
        <scheme val="minor"/>
      </rPr>
      <t>All the structure that has been taken in the area statemnet belonging to MRS. BABITA KHANDUJA, MR. KRISHAN KR. KHANDUJA &amp; MRS. RAKESH KHANDUJA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</si>
</sst>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0"/>
      <name val="Calibri"/>
      <family val="2"/>
      <scheme val="minor"/>
    </font>
  </fonts>
  <fills count="6">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4"/>
        <bgColor indexed="64"/>
      </patternFill>
    </fill>
    <fill>
      <patternFill patternType="solid">
        <fgColor rgb="FFFFFF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4" fillId="3" borderId="4"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vertical="center"/>
    </xf>
    <xf numFmtId="9" fontId="0" fillId="0" borderId="4" xfId="0" applyNumberFormat="1" applyBorder="1" applyAlignment="1">
      <alignment horizontal="center" vertical="center"/>
    </xf>
    <xf numFmtId="164" fontId="0" fillId="0" borderId="4" xfId="0" applyNumberFormat="1" applyBorder="1" applyAlignment="1">
      <alignment horizontal="center" vertical="center"/>
    </xf>
    <xf numFmtId="165" fontId="0" fillId="0" borderId="4" xfId="1" applyNumberFormat="1" applyFont="1" applyBorder="1" applyAlignment="1">
      <alignment horizontal="center" vertical="center"/>
    </xf>
    <xf numFmtId="9" fontId="0" fillId="0" borderId="4" xfId="2" applyFont="1" applyBorder="1" applyAlignment="1">
      <alignment horizontal="center" vertical="center"/>
    </xf>
    <xf numFmtId="165" fontId="2" fillId="0" borderId="4" xfId="1" applyNumberFormat="1" applyFont="1" applyBorder="1" applyAlignment="1">
      <alignment horizontal="center" vertical="center"/>
    </xf>
    <xf numFmtId="0" fontId="0" fillId="0" borderId="0" xfId="0" applyAlignment="1">
      <alignment wrapText="1"/>
    </xf>
    <xf numFmtId="0" fontId="2" fillId="4" borderId="4" xfId="0" applyFont="1" applyFill="1" applyBorder="1"/>
    <xf numFmtId="0" fontId="2" fillId="4" borderId="4" xfId="0" applyFont="1" applyFill="1" applyBorder="1" applyAlignment="1">
      <alignment wrapText="1"/>
    </xf>
    <xf numFmtId="166" fontId="0" fillId="0" borderId="0" xfId="3" applyNumberFormat="1" applyFont="1"/>
    <xf numFmtId="43" fontId="0" fillId="0" borderId="0" xfId="0" applyNumberFormat="1"/>
    <xf numFmtId="1" fontId="0" fillId="0" borderId="0" xfId="0" applyNumberFormat="1"/>
    <xf numFmtId="43" fontId="0" fillId="0" borderId="0" xfId="3" applyFont="1"/>
    <xf numFmtId="0" fontId="0" fillId="0" borderId="0" xfId="0" applyAlignment="1">
      <alignment horizontal="center"/>
    </xf>
    <xf numFmtId="2" fontId="0" fillId="0" borderId="4" xfId="0" applyNumberFormat="1" applyBorder="1" applyAlignment="1">
      <alignment horizontal="center" vertical="center" wrapText="1"/>
    </xf>
    <xf numFmtId="0" fontId="7" fillId="0" borderId="0" xfId="0" applyFont="1" applyAlignment="1">
      <alignment vertical="center"/>
    </xf>
    <xf numFmtId="166" fontId="2" fillId="0" borderId="4" xfId="3" applyNumberFormat="1" applyFont="1" applyBorder="1" applyAlignment="1">
      <alignment horizontal="center" vertical="center"/>
    </xf>
    <xf numFmtId="9" fontId="0" fillId="5" borderId="4" xfId="2" applyFont="1" applyFill="1" applyBorder="1"/>
    <xf numFmtId="166" fontId="0" fillId="5" borderId="4" xfId="3" applyNumberFormat="1" applyFont="1" applyFill="1" applyBorder="1"/>
    <xf numFmtId="166" fontId="2" fillId="5" borderId="4" xfId="3" applyNumberFormat="1" applyFont="1" applyFill="1" applyBorder="1"/>
    <xf numFmtId="0" fontId="7" fillId="0" borderId="4"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W29"/>
  <sheetViews>
    <sheetView tabSelected="1" topLeftCell="A13" zoomScale="85" zoomScaleNormal="85" workbookViewId="0">
      <selection activeCell="D18" sqref="D18"/>
    </sheetView>
  </sheetViews>
  <sheetFormatPr defaultRowHeight="15" x14ac:dyDescent="0.25"/>
  <cols>
    <col min="1" max="1" width="7.42578125" customWidth="1"/>
    <col min="2" max="2" width="6.5703125" customWidth="1"/>
    <col min="3" max="3" width="12.7109375" customWidth="1"/>
    <col min="4" max="4" width="17.85546875" customWidth="1"/>
    <col min="5" max="5" width="18.28515625" style="10" customWidth="1"/>
    <col min="6" max="6" width="8.85546875" style="10" customWidth="1"/>
    <col min="7" max="7" width="10" style="17" customWidth="1"/>
    <col min="8" max="8" width="11.5703125" hidden="1" customWidth="1"/>
    <col min="9" max="9" width="12" customWidth="1"/>
    <col min="10" max="10" width="11" hidden="1" customWidth="1"/>
    <col min="11" max="11" width="10.7109375" hidden="1" customWidth="1"/>
    <col min="12" max="12" width="13" hidden="1" customWidth="1"/>
    <col min="13" max="13" width="9.140625" hidden="1" customWidth="1"/>
    <col min="14" max="14" width="12.140625" hidden="1" customWidth="1"/>
    <col min="15" max="15" width="12.5703125" style="17" customWidth="1"/>
    <col min="16" max="16" width="14.85546875" customWidth="1"/>
    <col min="17" max="17" width="16.85546875" customWidth="1"/>
    <col min="18" max="18" width="16.42578125" hidden="1" customWidth="1"/>
    <col min="19" max="19" width="12.7109375" hidden="1" customWidth="1"/>
    <col min="20" max="20" width="15.140625" customWidth="1"/>
    <col min="22" max="22" width="14.28515625" style="13" bestFit="1" customWidth="1"/>
  </cols>
  <sheetData>
    <row r="3" spans="2:22" ht="30.75" customHeight="1" x14ac:dyDescent="0.25">
      <c r="B3" s="25" t="s">
        <v>44</v>
      </c>
      <c r="C3" s="26"/>
      <c r="D3" s="26"/>
      <c r="E3" s="26"/>
      <c r="F3" s="26"/>
      <c r="G3" s="26"/>
      <c r="H3" s="26"/>
      <c r="I3" s="26"/>
      <c r="J3" s="26"/>
      <c r="K3" s="26"/>
      <c r="L3" s="26"/>
      <c r="M3" s="26"/>
      <c r="N3" s="26"/>
      <c r="O3" s="26"/>
      <c r="P3" s="26"/>
      <c r="Q3" s="26"/>
      <c r="R3" s="26"/>
      <c r="S3" s="26"/>
      <c r="T3" s="27"/>
    </row>
    <row r="4" spans="2:22" ht="68.25" customHeight="1" x14ac:dyDescent="0.25">
      <c r="B4" s="1" t="s">
        <v>0</v>
      </c>
      <c r="C4" s="1" t="s">
        <v>1</v>
      </c>
      <c r="D4" s="1" t="s">
        <v>30</v>
      </c>
      <c r="E4" s="1" t="s">
        <v>2</v>
      </c>
      <c r="F4" s="1" t="s">
        <v>22</v>
      </c>
      <c r="G4" s="1" t="s">
        <v>3</v>
      </c>
      <c r="H4" s="1" t="s">
        <v>4</v>
      </c>
      <c r="I4" s="1" t="s">
        <v>5</v>
      </c>
      <c r="J4" s="1" t="s">
        <v>6</v>
      </c>
      <c r="K4" s="1" t="s">
        <v>7</v>
      </c>
      <c r="L4" s="1" t="s">
        <v>8</v>
      </c>
      <c r="M4" s="1" t="s">
        <v>9</v>
      </c>
      <c r="N4" s="1" t="s">
        <v>10</v>
      </c>
      <c r="O4" s="1" t="s">
        <v>11</v>
      </c>
      <c r="P4" s="1" t="s">
        <v>12</v>
      </c>
      <c r="Q4" s="1" t="s">
        <v>13</v>
      </c>
      <c r="R4" s="1" t="s">
        <v>14</v>
      </c>
      <c r="S4" s="1" t="s">
        <v>15</v>
      </c>
      <c r="T4" s="1" t="s">
        <v>16</v>
      </c>
    </row>
    <row r="5" spans="2:22" ht="42" customHeight="1" x14ac:dyDescent="0.25">
      <c r="B5" s="2">
        <v>1</v>
      </c>
      <c r="C5" s="2" t="s">
        <v>37</v>
      </c>
      <c r="D5" s="2" t="s">
        <v>35</v>
      </c>
      <c r="E5" s="3" t="s">
        <v>17</v>
      </c>
      <c r="F5" s="18">
        <v>164.97</v>
      </c>
      <c r="G5" s="4">
        <f>F5*10.764</f>
        <v>1775.7370799999999</v>
      </c>
      <c r="H5" s="4">
        <f>3.54*3.28</f>
        <v>11.6112</v>
      </c>
      <c r="I5" s="2">
        <v>2020</v>
      </c>
      <c r="J5" s="2">
        <v>2023</v>
      </c>
      <c r="K5" s="2">
        <f>J5-I5</f>
        <v>3</v>
      </c>
      <c r="L5" s="2">
        <v>60</v>
      </c>
      <c r="M5" s="5">
        <v>0.1</v>
      </c>
      <c r="N5" s="6">
        <f>(1-M5)/L5</f>
        <v>1.5000000000000001E-2</v>
      </c>
      <c r="O5" s="7">
        <v>1300</v>
      </c>
      <c r="P5" s="7">
        <f>O5*G5</f>
        <v>2308458.2039999999</v>
      </c>
      <c r="Q5" s="7">
        <f t="shared" ref="Q5:Q11" si="0">P5*N5*K5</f>
        <v>103880.61917999999</v>
      </c>
      <c r="R5" s="7">
        <f t="shared" ref="R5:R11" si="1">MAX(P5-Q5,0)</f>
        <v>2204577.58482</v>
      </c>
      <c r="S5" s="8">
        <v>0</v>
      </c>
      <c r="T5" s="7">
        <f t="shared" ref="T5:T11" si="2">IF(R5&gt;M5*P5,R5*(1-S5),P5*M5)</f>
        <v>2204577.58482</v>
      </c>
    </row>
    <row r="6" spans="2:22" ht="45.75" customHeight="1" x14ac:dyDescent="0.25">
      <c r="B6" s="2">
        <v>2</v>
      </c>
      <c r="C6" s="2" t="s">
        <v>29</v>
      </c>
      <c r="D6" s="2" t="s">
        <v>35</v>
      </c>
      <c r="E6" s="3" t="s">
        <v>17</v>
      </c>
      <c r="F6" s="18">
        <v>164.97</v>
      </c>
      <c r="G6" s="4">
        <f t="shared" ref="G6:G12" si="3">F6*10.764</f>
        <v>1775.7370799999999</v>
      </c>
      <c r="H6" s="4">
        <f>2.7*3.28</f>
        <v>8.8559999999999999</v>
      </c>
      <c r="I6" s="2">
        <v>2020</v>
      </c>
      <c r="J6" s="2">
        <v>2023</v>
      </c>
      <c r="K6" s="2">
        <f t="shared" ref="K6:K11" si="4">J6-I6</f>
        <v>3</v>
      </c>
      <c r="L6" s="2">
        <v>60</v>
      </c>
      <c r="M6" s="5">
        <v>0.1</v>
      </c>
      <c r="N6" s="6">
        <f t="shared" ref="N6:N11" si="5">(1-M6)/L6</f>
        <v>1.5000000000000001E-2</v>
      </c>
      <c r="O6" s="7">
        <v>1400</v>
      </c>
      <c r="P6" s="7">
        <f t="shared" ref="P6:P11" si="6">O6*G6</f>
        <v>2486031.912</v>
      </c>
      <c r="Q6" s="7">
        <f t="shared" si="0"/>
        <v>111871.43604</v>
      </c>
      <c r="R6" s="7">
        <f t="shared" si="1"/>
        <v>2374160.47596</v>
      </c>
      <c r="S6" s="8">
        <v>0</v>
      </c>
      <c r="T6" s="7">
        <f t="shared" si="2"/>
        <v>2374160.47596</v>
      </c>
    </row>
    <row r="7" spans="2:22" ht="45.75" customHeight="1" x14ac:dyDescent="0.25">
      <c r="B7" s="2">
        <v>3</v>
      </c>
      <c r="C7" s="3" t="s">
        <v>21</v>
      </c>
      <c r="D7" s="2" t="s">
        <v>35</v>
      </c>
      <c r="E7" s="3" t="s">
        <v>17</v>
      </c>
      <c r="F7" s="18">
        <v>164.97</v>
      </c>
      <c r="G7" s="4">
        <f t="shared" si="3"/>
        <v>1775.7370799999999</v>
      </c>
      <c r="H7" s="4">
        <f t="shared" ref="H7:H10" si="7">2.96*3.28</f>
        <v>9.7088000000000001</v>
      </c>
      <c r="I7" s="2">
        <v>2020</v>
      </c>
      <c r="J7" s="2">
        <v>2023</v>
      </c>
      <c r="K7" s="2">
        <f t="shared" si="4"/>
        <v>3</v>
      </c>
      <c r="L7" s="2">
        <v>60</v>
      </c>
      <c r="M7" s="5">
        <v>0.1</v>
      </c>
      <c r="N7" s="6">
        <f t="shared" si="5"/>
        <v>1.5000000000000001E-2</v>
      </c>
      <c r="O7" s="7">
        <v>1600</v>
      </c>
      <c r="P7" s="7">
        <f t="shared" si="6"/>
        <v>2841179.3279999997</v>
      </c>
      <c r="Q7" s="7">
        <f t="shared" si="0"/>
        <v>127853.06975999998</v>
      </c>
      <c r="R7" s="7">
        <f t="shared" si="1"/>
        <v>2713326.2582399999</v>
      </c>
      <c r="S7" s="8">
        <v>0</v>
      </c>
      <c r="T7" s="7">
        <f t="shared" si="2"/>
        <v>2713326.2582399999</v>
      </c>
    </row>
    <row r="8" spans="2:22" ht="45.75" customHeight="1" x14ac:dyDescent="0.25">
      <c r="B8" s="2">
        <v>4</v>
      </c>
      <c r="C8" s="3" t="s">
        <v>36</v>
      </c>
      <c r="D8" s="2" t="s">
        <v>35</v>
      </c>
      <c r="E8" s="3" t="s">
        <v>17</v>
      </c>
      <c r="F8" s="18">
        <v>164.97</v>
      </c>
      <c r="G8" s="4">
        <f t="shared" si="3"/>
        <v>1775.7370799999999</v>
      </c>
      <c r="H8" s="4">
        <f t="shared" si="7"/>
        <v>9.7088000000000001</v>
      </c>
      <c r="I8" s="2">
        <v>2020</v>
      </c>
      <c r="J8" s="2">
        <v>2023</v>
      </c>
      <c r="K8" s="2">
        <f t="shared" si="4"/>
        <v>3</v>
      </c>
      <c r="L8" s="2">
        <v>60</v>
      </c>
      <c r="M8" s="5">
        <v>0.1</v>
      </c>
      <c r="N8" s="6">
        <f t="shared" si="5"/>
        <v>1.5000000000000001E-2</v>
      </c>
      <c r="O8" s="7">
        <v>1600</v>
      </c>
      <c r="P8" s="7">
        <f t="shared" si="6"/>
        <v>2841179.3279999997</v>
      </c>
      <c r="Q8" s="7">
        <f t="shared" si="0"/>
        <v>127853.06975999998</v>
      </c>
      <c r="R8" s="7">
        <f t="shared" si="1"/>
        <v>2713326.2582399999</v>
      </c>
      <c r="S8" s="8">
        <v>0</v>
      </c>
      <c r="T8" s="7">
        <f t="shared" si="2"/>
        <v>2713326.2582399999</v>
      </c>
    </row>
    <row r="9" spans="2:22" ht="45.75" customHeight="1" x14ac:dyDescent="0.25">
      <c r="B9" s="2">
        <v>5</v>
      </c>
      <c r="C9" s="3" t="s">
        <v>39</v>
      </c>
      <c r="D9" s="2" t="s">
        <v>35</v>
      </c>
      <c r="E9" s="3" t="s">
        <v>17</v>
      </c>
      <c r="F9" s="18">
        <v>164.97</v>
      </c>
      <c r="G9" s="4">
        <f t="shared" si="3"/>
        <v>1775.7370799999999</v>
      </c>
      <c r="H9" s="4">
        <f t="shared" si="7"/>
        <v>9.7088000000000001</v>
      </c>
      <c r="I9" s="2">
        <v>2020</v>
      </c>
      <c r="J9" s="2">
        <v>2023</v>
      </c>
      <c r="K9" s="2">
        <f t="shared" si="4"/>
        <v>3</v>
      </c>
      <c r="L9" s="2">
        <v>60</v>
      </c>
      <c r="M9" s="5">
        <v>0.1</v>
      </c>
      <c r="N9" s="6">
        <f t="shared" si="5"/>
        <v>1.5000000000000001E-2</v>
      </c>
      <c r="O9" s="7">
        <v>1600</v>
      </c>
      <c r="P9" s="7">
        <f t="shared" si="6"/>
        <v>2841179.3279999997</v>
      </c>
      <c r="Q9" s="7">
        <f t="shared" si="0"/>
        <v>127853.06975999998</v>
      </c>
      <c r="R9" s="7">
        <f t="shared" si="1"/>
        <v>2713326.2582399999</v>
      </c>
      <c r="S9" s="8"/>
      <c r="T9" s="7">
        <f t="shared" si="2"/>
        <v>2713326.2582399999</v>
      </c>
    </row>
    <row r="10" spans="2:22" ht="45.75" customHeight="1" x14ac:dyDescent="0.25">
      <c r="B10" s="2">
        <v>6</v>
      </c>
      <c r="C10" s="3" t="s">
        <v>40</v>
      </c>
      <c r="D10" s="2" t="s">
        <v>35</v>
      </c>
      <c r="E10" s="3" t="s">
        <v>17</v>
      </c>
      <c r="F10" s="18">
        <v>164.97</v>
      </c>
      <c r="G10" s="4">
        <f t="shared" si="3"/>
        <v>1775.7370799999999</v>
      </c>
      <c r="H10" s="4">
        <f t="shared" si="7"/>
        <v>9.7088000000000001</v>
      </c>
      <c r="I10" s="2">
        <v>2020</v>
      </c>
      <c r="J10" s="2">
        <v>2023</v>
      </c>
      <c r="K10" s="2">
        <f t="shared" si="4"/>
        <v>3</v>
      </c>
      <c r="L10" s="2">
        <v>60</v>
      </c>
      <c r="M10" s="5">
        <v>0.1</v>
      </c>
      <c r="N10" s="6">
        <f t="shared" si="5"/>
        <v>1.5000000000000001E-2</v>
      </c>
      <c r="O10" s="7">
        <v>1600</v>
      </c>
      <c r="P10" s="7">
        <f t="shared" si="6"/>
        <v>2841179.3279999997</v>
      </c>
      <c r="Q10" s="7">
        <f t="shared" si="0"/>
        <v>127853.06975999998</v>
      </c>
      <c r="R10" s="7">
        <f t="shared" si="1"/>
        <v>2713326.2582399999</v>
      </c>
      <c r="S10" s="8"/>
      <c r="T10" s="7">
        <f t="shared" si="2"/>
        <v>2713326.2582399999</v>
      </c>
    </row>
    <row r="11" spans="2:22" ht="45.75" customHeight="1" x14ac:dyDescent="0.25">
      <c r="B11" s="2">
        <v>7</v>
      </c>
      <c r="C11" s="3" t="s">
        <v>41</v>
      </c>
      <c r="D11" s="3" t="s">
        <v>38</v>
      </c>
      <c r="E11" s="3" t="s">
        <v>17</v>
      </c>
      <c r="F11" s="3">
        <v>19.170000000000002</v>
      </c>
      <c r="G11" s="4">
        <f t="shared" si="3"/>
        <v>206.34587999999999</v>
      </c>
      <c r="H11" s="4">
        <f>3.96*3.28</f>
        <v>12.988799999999999</v>
      </c>
      <c r="I11" s="2">
        <v>2020</v>
      </c>
      <c r="J11" s="2">
        <v>2023</v>
      </c>
      <c r="K11" s="2">
        <f t="shared" si="4"/>
        <v>3</v>
      </c>
      <c r="L11" s="2">
        <v>60</v>
      </c>
      <c r="M11" s="5">
        <v>0.1</v>
      </c>
      <c r="N11" s="6">
        <f t="shared" si="5"/>
        <v>1.5000000000000001E-2</v>
      </c>
      <c r="O11" s="7">
        <v>1200</v>
      </c>
      <c r="P11" s="7">
        <f t="shared" si="6"/>
        <v>247615.05599999998</v>
      </c>
      <c r="Q11" s="7">
        <f t="shared" si="0"/>
        <v>11142.677520000001</v>
      </c>
      <c r="R11" s="7">
        <f t="shared" si="1"/>
        <v>236472.37847999998</v>
      </c>
      <c r="S11" s="8">
        <v>0</v>
      </c>
      <c r="T11" s="7">
        <f t="shared" si="2"/>
        <v>236472.37847999998</v>
      </c>
    </row>
    <row r="12" spans="2:22" x14ac:dyDescent="0.25">
      <c r="B12" s="28" t="s">
        <v>18</v>
      </c>
      <c r="C12" s="28"/>
      <c r="D12" s="28"/>
      <c r="E12" s="28"/>
      <c r="F12" s="20">
        <f>SUM(F5:F11)</f>
        <v>1008.99</v>
      </c>
      <c r="G12" s="20">
        <f t="shared" si="3"/>
        <v>10860.76836</v>
      </c>
      <c r="H12" s="31"/>
      <c r="I12" s="32"/>
      <c r="J12" s="32"/>
      <c r="K12" s="32"/>
      <c r="L12" s="32"/>
      <c r="M12" s="32"/>
      <c r="N12" s="32"/>
      <c r="O12" s="33"/>
      <c r="P12" s="7">
        <f>SUM(P5:P11)</f>
        <v>16406822.483999999</v>
      </c>
      <c r="Q12" s="9">
        <f>SUM(Q5:Q11)</f>
        <v>738307.01177999994</v>
      </c>
      <c r="R12" s="9">
        <f>SUM(R5:R11)</f>
        <v>15668515.472219998</v>
      </c>
      <c r="S12" s="9"/>
      <c r="T12" s="9">
        <f>SUM(T5:T11)</f>
        <v>15668515.472219998</v>
      </c>
    </row>
    <row r="13" spans="2:22" x14ac:dyDescent="0.25">
      <c r="B13" s="29" t="s">
        <v>19</v>
      </c>
      <c r="C13" s="29"/>
      <c r="D13" s="29"/>
      <c r="E13" s="29"/>
      <c r="F13" s="29"/>
      <c r="G13" s="29"/>
      <c r="H13" s="29"/>
      <c r="I13" s="29"/>
      <c r="J13" s="29"/>
      <c r="K13" s="29"/>
      <c r="L13" s="29"/>
      <c r="M13" s="29"/>
      <c r="N13" s="29"/>
      <c r="O13" s="29"/>
      <c r="P13" s="29"/>
      <c r="Q13" s="29"/>
      <c r="R13" s="29"/>
      <c r="S13" s="29"/>
      <c r="T13" s="29"/>
    </row>
    <row r="14" spans="2:22" x14ac:dyDescent="0.25">
      <c r="B14" s="29" t="s">
        <v>45</v>
      </c>
      <c r="C14" s="29"/>
      <c r="D14" s="29"/>
      <c r="E14" s="29"/>
      <c r="F14" s="29"/>
      <c r="G14" s="29"/>
      <c r="H14" s="29"/>
      <c r="I14" s="29"/>
      <c r="J14" s="29"/>
      <c r="K14" s="29"/>
      <c r="L14" s="29"/>
      <c r="M14" s="29"/>
      <c r="N14" s="29"/>
      <c r="O14" s="29"/>
      <c r="P14" s="29"/>
      <c r="Q14" s="29"/>
      <c r="R14" s="29"/>
      <c r="S14" s="29"/>
      <c r="T14" s="29"/>
    </row>
    <row r="15" spans="2:22" x14ac:dyDescent="0.25">
      <c r="B15" s="30" t="s">
        <v>46</v>
      </c>
      <c r="C15" s="24"/>
      <c r="D15" s="24"/>
      <c r="E15" s="24"/>
      <c r="F15" s="24"/>
      <c r="G15" s="24"/>
      <c r="H15" s="24"/>
      <c r="I15" s="24"/>
      <c r="J15" s="24"/>
      <c r="K15" s="24"/>
      <c r="L15" s="24"/>
      <c r="M15" s="24"/>
      <c r="N15" s="24"/>
      <c r="O15" s="24"/>
      <c r="P15" s="24"/>
      <c r="Q15" s="24"/>
      <c r="R15" s="24"/>
      <c r="S15" s="24"/>
      <c r="T15" s="24"/>
      <c r="V15" s="16"/>
    </row>
    <row r="16" spans="2:22" x14ac:dyDescent="0.25">
      <c r="B16" s="24" t="s">
        <v>20</v>
      </c>
      <c r="C16" s="24"/>
      <c r="D16" s="24"/>
      <c r="E16" s="24"/>
      <c r="F16" s="24"/>
      <c r="G16" s="24"/>
      <c r="H16" s="24"/>
      <c r="I16" s="24"/>
      <c r="J16" s="24"/>
      <c r="K16" s="24"/>
      <c r="L16" s="24"/>
      <c r="M16" s="24"/>
      <c r="N16" s="24"/>
      <c r="O16" s="24"/>
      <c r="P16" s="24"/>
      <c r="Q16" s="24"/>
      <c r="R16" s="24"/>
      <c r="S16" s="24"/>
      <c r="T16" s="24"/>
    </row>
    <row r="18" spans="3:23" x14ac:dyDescent="0.25">
      <c r="C18" s="11" t="s">
        <v>43</v>
      </c>
      <c r="D18" s="22">
        <f>70*5000</f>
        <v>350000</v>
      </c>
      <c r="F18" s="19"/>
      <c r="G18" s="11" t="s">
        <v>31</v>
      </c>
      <c r="H18" s="11"/>
      <c r="I18" s="19"/>
      <c r="J18" s="19"/>
      <c r="K18" s="19"/>
      <c r="L18" s="19"/>
      <c r="M18" s="19"/>
      <c r="N18" s="19"/>
      <c r="O18" s="19"/>
      <c r="P18" s="19"/>
      <c r="Q18" s="19"/>
      <c r="R18" s="19"/>
      <c r="S18" s="19"/>
      <c r="T18" s="19"/>
      <c r="U18" s="19"/>
      <c r="V18" s="19"/>
      <c r="W18" s="19"/>
    </row>
    <row r="19" spans="3:23" x14ac:dyDescent="0.25">
      <c r="C19" s="11" t="s">
        <v>23</v>
      </c>
      <c r="D19" s="22">
        <f>250*1.196*240000</f>
        <v>71760000</v>
      </c>
      <c r="E19"/>
      <c r="F19"/>
      <c r="G19" s="11" t="s">
        <v>32</v>
      </c>
      <c r="H19" s="22">
        <f>13000*195.09</f>
        <v>2536170</v>
      </c>
      <c r="I19" s="10"/>
      <c r="J19" s="17"/>
      <c r="O19"/>
      <c r="R19" s="17"/>
      <c r="V19"/>
    </row>
    <row r="20" spans="3:23" x14ac:dyDescent="0.25">
      <c r="C20" s="11" t="s">
        <v>24</v>
      </c>
      <c r="D20" s="22">
        <f>T12</f>
        <v>15668515.472219998</v>
      </c>
      <c r="G20" s="11" t="s">
        <v>33</v>
      </c>
      <c r="H20" s="22">
        <f>12000*F6*0.724+12000*F7*0.826</f>
        <v>3068442</v>
      </c>
      <c r="K20" s="15"/>
    </row>
    <row r="21" spans="3:23" x14ac:dyDescent="0.25">
      <c r="C21" s="12" t="s">
        <v>25</v>
      </c>
      <c r="D21" s="23">
        <f>SUM(D18:D20)</f>
        <v>87778515.472220004</v>
      </c>
      <c r="G21" s="11" t="s">
        <v>34</v>
      </c>
      <c r="H21" s="22">
        <f>H20+H19</f>
        <v>5604612</v>
      </c>
      <c r="K21" s="15"/>
    </row>
    <row r="22" spans="3:23" ht="16.5" customHeight="1" x14ac:dyDescent="0.25">
      <c r="C22" s="12" t="s">
        <v>26</v>
      </c>
      <c r="D22" s="23">
        <f>ROUND(D21,-5)</f>
        <v>87800000</v>
      </c>
      <c r="G22" s="11" t="s">
        <v>42</v>
      </c>
      <c r="H22" s="21">
        <f>1-(H21/D22)</f>
        <v>0.9361661503416856</v>
      </c>
      <c r="K22" s="13"/>
    </row>
    <row r="23" spans="3:23" x14ac:dyDescent="0.25">
      <c r="C23" s="11" t="s">
        <v>27</v>
      </c>
      <c r="D23" s="23">
        <f>0.85*D22</f>
        <v>74630000</v>
      </c>
      <c r="K23" s="14"/>
    </row>
    <row r="24" spans="3:23" x14ac:dyDescent="0.25">
      <c r="C24" s="11" t="s">
        <v>28</v>
      </c>
      <c r="D24" s="23">
        <f>0.75*D22</f>
        <v>65850000</v>
      </c>
    </row>
    <row r="29" spans="3:23" x14ac:dyDescent="0.25">
      <c r="H29" s="17"/>
    </row>
  </sheetData>
  <mergeCells count="7">
    <mergeCell ref="B16:T16"/>
    <mergeCell ref="B3:T3"/>
    <mergeCell ref="B12:E12"/>
    <mergeCell ref="B13:T13"/>
    <mergeCell ref="B14:T14"/>
    <mergeCell ref="B15:T15"/>
    <mergeCell ref="H12:O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Arup Banerjee</cp:lastModifiedBy>
  <dcterms:created xsi:type="dcterms:W3CDTF">2022-11-04T05:05:51Z</dcterms:created>
  <dcterms:modified xsi:type="dcterms:W3CDTF">2023-01-05T05:56:59Z</dcterms:modified>
</cp:coreProperties>
</file>