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970" windowHeight="6120"/>
  </bookViews>
  <sheets>
    <sheet name="Land &amp; Summary" sheetId="2" r:id="rId1"/>
    <sheet name="Building" sheetId="1" r:id="rId2"/>
  </sheets>
  <calcPr calcId="152511"/>
</workbook>
</file>

<file path=xl/calcChain.xml><?xml version="1.0" encoding="utf-8"?>
<calcChain xmlns="http://schemas.openxmlformats.org/spreadsheetml/2006/main">
  <c r="K17" i="2" l="1"/>
  <c r="K16" i="2"/>
  <c r="F23" i="2"/>
  <c r="G22" i="2"/>
  <c r="F22" i="2"/>
  <c r="J10" i="2"/>
  <c r="B11" i="2"/>
  <c r="D11" i="2" s="1"/>
  <c r="D13" i="2" s="1"/>
  <c r="O10" i="2" s="1"/>
  <c r="G11" i="2"/>
  <c r="K11" i="2"/>
  <c r="D4" i="2"/>
  <c r="E4" i="2" s="1"/>
  <c r="Q10" i="1"/>
  <c r="Q8" i="1"/>
  <c r="Q9" i="1"/>
  <c r="Q7" i="1"/>
  <c r="D8" i="1"/>
  <c r="D9" i="1"/>
  <c r="D10" i="1"/>
  <c r="D7" i="1"/>
  <c r="D11" i="1" s="1"/>
  <c r="L7" i="1"/>
  <c r="N8" i="1"/>
  <c r="N9" i="1"/>
  <c r="N10" i="1"/>
  <c r="N7" i="1"/>
  <c r="I8" i="1"/>
  <c r="L8" i="1" s="1"/>
  <c r="I9" i="1"/>
  <c r="L9" i="1" s="1"/>
  <c r="I10" i="1"/>
  <c r="L10" i="1" s="1"/>
  <c r="I7" i="1"/>
  <c r="C11" i="1"/>
  <c r="R10" i="1" l="1"/>
  <c r="R7" i="1"/>
  <c r="R8" i="1"/>
  <c r="R11" i="1" s="1"/>
  <c r="O11" i="2" s="1"/>
  <c r="O12" i="2" s="1"/>
  <c r="N11" i="1"/>
  <c r="R9" i="1"/>
  <c r="O10" i="1"/>
  <c r="P10" i="1" s="1"/>
  <c r="O9" i="1"/>
  <c r="P9" i="1" s="1"/>
  <c r="O8" i="1"/>
  <c r="P8" i="1" s="1"/>
  <c r="O7" i="1"/>
  <c r="P7" i="1" s="1"/>
  <c r="P11" i="1" l="1"/>
  <c r="K12" i="2" s="1"/>
  <c r="K14" i="2" s="1"/>
  <c r="O11" i="1"/>
</calcChain>
</file>

<file path=xl/sharedStrings.xml><?xml version="1.0" encoding="utf-8"?>
<sst xmlns="http://schemas.openxmlformats.org/spreadsheetml/2006/main" count="34" uniqueCount="27">
  <si>
    <t>Circle Rate</t>
  </si>
  <si>
    <t>Market Rate</t>
  </si>
  <si>
    <t>Lower Ground Floor</t>
  </si>
  <si>
    <t>Ground Floor</t>
  </si>
  <si>
    <t>Covered Area</t>
  </si>
  <si>
    <t>Ground Floor (New Structure/under finishing)</t>
  </si>
  <si>
    <t>Covered Area
(in sq. ft.)</t>
  </si>
  <si>
    <t>Floor</t>
  </si>
  <si>
    <t>Height
(in ft.)</t>
  </si>
  <si>
    <t>Type of Construction</t>
  </si>
  <si>
    <t>Year of Construction</t>
  </si>
  <si>
    <t>Condition</t>
  </si>
  <si>
    <t>Total Life Consumed 
(in years)</t>
  </si>
  <si>
    <t>Total Economical Life
(in years)</t>
  </si>
  <si>
    <t>Salvage Value</t>
  </si>
  <si>
    <t>Depreciation Rate</t>
  </si>
  <si>
    <t>Gross Replacement Value
(INR)</t>
  </si>
  <si>
    <t xml:space="preserve">Depreciation
(INR) </t>
  </si>
  <si>
    <t>Depreciated Fair Market Value
(INR)</t>
  </si>
  <si>
    <t>Government Value</t>
  </si>
  <si>
    <t>RCC framed pillars beam column structure on RCC Slab</t>
  </si>
  <si>
    <t>Good</t>
  </si>
  <si>
    <t>Government Rate
(n Rs. Per sq. mtr.)</t>
  </si>
  <si>
    <t>Covered Area
(in sq. mtr.)</t>
  </si>
  <si>
    <t>Land</t>
  </si>
  <si>
    <t>Building</t>
  </si>
  <si>
    <r>
      <t xml:space="preserve">Rate Adopted 
</t>
    </r>
    <r>
      <rPr>
        <b/>
        <i/>
        <sz val="10"/>
        <rFont val="Calibri"/>
        <family val="2"/>
        <scheme val="minor"/>
      </rPr>
      <t>(in per sq.ft)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</si>
</sst>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5" formatCode="_ * #,##0_ ;_ * \-#,##0_ ;_ * &quot;-&quot;??_ ;_ @_ "/>
    <numFmt numFmtId="168" formatCode="_ &quot;₹&quot;\ * #,##0.00_ ;_ &quot;₹&quot;\ * \-#,##0.00_ ;_ &quot;₹&quot;\ * &quot;-&quot;??_ ;_ @_ "/>
    <numFmt numFmtId="169" formatCode="_ * #,##0.00_ ;_ * \-#,##0.00_ ;_ * &quot;-&quot;??_ ;_ @_ "/>
    <numFmt numFmtId="170" formatCode="_(* #,##0_);_(* \(#,##0\);_(* &quot;-&quot;??_);_(@_)"/>
    <numFmt numFmtId="184" formatCode="_ * #,##0.0000_ ;_ * \-#,##0.0000_ ;_ * &quot;-&quot;??_ ;_ 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Swis721 Md BT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</font>
    <font>
      <b/>
      <i/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7" fillId="0" borderId="0"/>
    <xf numFmtId="0" fontId="1" fillId="0" borderId="0"/>
    <xf numFmtId="43" fontId="19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35">
    <xf numFmtId="0" fontId="0" fillId="0" borderId="0" xfId="0"/>
    <xf numFmtId="165" fontId="0" fillId="0" borderId="0" xfId="1" applyNumberFormat="1" applyFont="1"/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0" fontId="15" fillId="0" borderId="10" xfId="0" applyFon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165" fontId="0" fillId="0" borderId="10" xfId="1" applyNumberFormat="1" applyFont="1" applyBorder="1" applyAlignment="1">
      <alignment vertical="center"/>
    </xf>
    <xf numFmtId="43" fontId="0" fillId="0" borderId="10" xfId="1" applyFont="1" applyBorder="1" applyAlignment="1">
      <alignment vertical="center"/>
    </xf>
    <xf numFmtId="43" fontId="0" fillId="0" borderId="10" xfId="1" applyFont="1" applyBorder="1" applyAlignment="1">
      <alignment vertical="center" wrapText="1"/>
    </xf>
    <xf numFmtId="43" fontId="12" fillId="33" borderId="10" xfId="1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vertical="center"/>
    </xf>
    <xf numFmtId="43" fontId="15" fillId="34" borderId="10" xfId="1" applyFont="1" applyFill="1" applyBorder="1" applyAlignment="1">
      <alignment vertical="center"/>
    </xf>
    <xf numFmtId="170" fontId="15" fillId="34" borderId="10" xfId="0" applyNumberFormat="1" applyFont="1" applyFill="1" applyBorder="1" applyAlignment="1">
      <alignment vertical="center"/>
    </xf>
    <xf numFmtId="10" fontId="0" fillId="0" borderId="10" xfId="2" applyNumberFormat="1" applyFont="1" applyBorder="1" applyAlignment="1">
      <alignment vertical="center"/>
    </xf>
    <xf numFmtId="43" fontId="0" fillId="0" borderId="10" xfId="1" applyNumberFormat="1" applyFont="1" applyBorder="1" applyAlignment="1">
      <alignment vertical="center"/>
    </xf>
    <xf numFmtId="165" fontId="0" fillId="0" borderId="0" xfId="1" applyNumberFormat="1" applyFont="1" applyAlignment="1">
      <alignment vertical="center"/>
    </xf>
    <xf numFmtId="18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/>
    <xf numFmtId="0" fontId="12" fillId="33" borderId="10" xfId="0" applyFont="1" applyFill="1" applyBorder="1" applyAlignment="1">
      <alignment horizontal="center" vertical="center"/>
    </xf>
    <xf numFmtId="0" fontId="12" fillId="33" borderId="10" xfId="0" applyFont="1" applyFill="1" applyBorder="1" applyAlignment="1">
      <alignment horizontal="center" vertical="center" wrapText="1"/>
    </xf>
    <xf numFmtId="170" fontId="0" fillId="0" borderId="0" xfId="0" applyNumberFormat="1" applyAlignment="1">
      <alignment vertical="center"/>
    </xf>
    <xf numFmtId="170" fontId="0" fillId="0" borderId="10" xfId="1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170" fontId="12" fillId="33" borderId="10" xfId="1" applyNumberFormat="1" applyFont="1" applyFill="1" applyBorder="1" applyAlignment="1">
      <alignment horizontal="center" vertical="center" wrapText="1"/>
    </xf>
    <xf numFmtId="165" fontId="0" fillId="0" borderId="10" xfId="0" applyNumberFormat="1" applyFont="1" applyBorder="1" applyAlignment="1">
      <alignment vertical="center"/>
    </xf>
    <xf numFmtId="9" fontId="0" fillId="0" borderId="10" xfId="2" applyFont="1" applyBorder="1" applyAlignment="1">
      <alignment vertical="center"/>
    </xf>
    <xf numFmtId="165" fontId="0" fillId="0" borderId="0" xfId="0" applyNumberFormat="1" applyAlignment="1">
      <alignment vertical="center"/>
    </xf>
  </cellXfs>
  <cellStyles count="8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/>
    <cellStyle name="Comma 2 10" xfId="44"/>
    <cellStyle name="Comma 2 10 2" xfId="66"/>
    <cellStyle name="Comma 2 11" xfId="46"/>
    <cellStyle name="Comma 2 12" xfId="47"/>
    <cellStyle name="Comma 2 13" xfId="48"/>
    <cellStyle name="Comma 2 14" xfId="49"/>
    <cellStyle name="Comma 2 15" xfId="50"/>
    <cellStyle name="Comma 2 16" xfId="51"/>
    <cellStyle name="Comma 2 2" xfId="52"/>
    <cellStyle name="Comma 2 3" xfId="53"/>
    <cellStyle name="Comma 2 4" xfId="54"/>
    <cellStyle name="Comma 2 5" xfId="55"/>
    <cellStyle name="Comma 2 6" xfId="56"/>
    <cellStyle name="Comma 2 7" xfId="57"/>
    <cellStyle name="Comma 2 8" xfId="58"/>
    <cellStyle name="Comma 2 9" xfId="59"/>
    <cellStyle name="Comma 3" xfId="60"/>
    <cellStyle name="Comma 3 2" xfId="71"/>
    <cellStyle name="Comma 4" xfId="65"/>
    <cellStyle name="Comma 5" xfId="73"/>
    <cellStyle name="Comma 6" xfId="80"/>
    <cellStyle name="Currency 2" xfId="78"/>
    <cellStyle name="Currency 3" xfId="79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9" xfId="61"/>
    <cellStyle name="Normal 2" xfId="42"/>
    <cellStyle name="Normal 2 2" xfId="63"/>
    <cellStyle name="Normal 2 2 3" xfId="69"/>
    <cellStyle name="Normal 2 3" xfId="67"/>
    <cellStyle name="Normal 23" xfId="77"/>
    <cellStyle name="Normal 3" xfId="62"/>
    <cellStyle name="Normal 4" xfId="64"/>
    <cellStyle name="Normal 4 2" xfId="72"/>
    <cellStyle name="Normal 7 2" xfId="70"/>
    <cellStyle name="Note 2" xfId="74"/>
    <cellStyle name="Note 2 2" xfId="75"/>
    <cellStyle name="Output" xfId="11" builtinId="21" customBuiltin="1"/>
    <cellStyle name="Percent" xfId="2" builtinId="5"/>
    <cellStyle name="Percent 2" xfId="45"/>
    <cellStyle name="Percent 2 2" xfId="68"/>
    <cellStyle name="Title 2" xfId="76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23"/>
  <sheetViews>
    <sheetView tabSelected="1" workbookViewId="0">
      <selection activeCell="K15" sqref="K15"/>
    </sheetView>
  </sheetViews>
  <sheetFormatPr defaultRowHeight="15"/>
  <cols>
    <col min="2" max="2" width="9" bestFit="1" customWidth="1"/>
    <col min="3" max="3" width="10.42578125" bestFit="1" customWidth="1"/>
    <col min="4" max="4" width="11.5703125" bestFit="1" customWidth="1"/>
    <col min="5" max="5" width="7.42578125" bestFit="1" customWidth="1"/>
    <col min="7" max="7" width="6" bestFit="1" customWidth="1"/>
    <col min="9" max="9" width="3" bestFit="1" customWidth="1"/>
    <col min="10" max="10" width="6" bestFit="1" customWidth="1"/>
    <col min="11" max="11" width="12.5703125" bestFit="1" customWidth="1"/>
    <col min="14" max="14" width="18" bestFit="1" customWidth="1"/>
    <col min="15" max="15" width="11.5703125" bestFit="1" customWidth="1"/>
  </cols>
  <sheetData>
    <row r="4" spans="2:15">
      <c r="C4">
        <v>6944</v>
      </c>
      <c r="D4">
        <f>C4*10.764</f>
        <v>74745.216</v>
      </c>
      <c r="E4" s="1">
        <f>D4*1.196</f>
        <v>89395.278336000003</v>
      </c>
    </row>
    <row r="8" spans="2:15" s="5" customFormat="1">
      <c r="B8" s="4"/>
      <c r="D8" s="21"/>
    </row>
    <row r="9" spans="2:15" s="5" customFormat="1">
      <c r="B9" s="4">
        <v>1589.11</v>
      </c>
      <c r="D9" s="21"/>
      <c r="G9" s="5">
        <v>2023</v>
      </c>
      <c r="I9" s="5">
        <v>65</v>
      </c>
      <c r="J9" s="5">
        <v>70</v>
      </c>
      <c r="N9" s="5" t="s">
        <v>19</v>
      </c>
    </row>
    <row r="10" spans="2:15" s="5" customFormat="1">
      <c r="B10" s="4">
        <v>243.28</v>
      </c>
      <c r="D10" s="22">
        <v>1760.13</v>
      </c>
      <c r="G10" s="5">
        <v>1996</v>
      </c>
      <c r="J10" s="5">
        <f>AVERAGE(I9:J9)</f>
        <v>67.5</v>
      </c>
      <c r="N10" s="5" t="s">
        <v>24</v>
      </c>
      <c r="O10" s="34">
        <f>D13</f>
        <v>35320799.999999993</v>
      </c>
    </row>
    <row r="11" spans="2:15" s="5" customFormat="1">
      <c r="B11" s="4">
        <f>B9-B10</f>
        <v>1345.83</v>
      </c>
      <c r="C11" s="5">
        <v>125.87</v>
      </c>
      <c r="D11" s="6">
        <f>SUM(B11:C11)</f>
        <v>1471.6999999999998</v>
      </c>
      <c r="G11" s="5">
        <f>G9-G10</f>
        <v>27</v>
      </c>
      <c r="J11" s="5">
        <v>67000</v>
      </c>
      <c r="K11" s="19">
        <f>J11*D10</f>
        <v>117928710</v>
      </c>
      <c r="N11" s="5" t="s">
        <v>25</v>
      </c>
      <c r="O11" s="26">
        <f>Building!R11</f>
        <v>4285257.001644386</v>
      </c>
    </row>
    <row r="12" spans="2:15" s="5" customFormat="1">
      <c r="B12" s="4"/>
      <c r="C12" s="7" t="s">
        <v>0</v>
      </c>
      <c r="D12" s="8">
        <v>24000</v>
      </c>
      <c r="K12" s="26">
        <f>Building!P11</f>
        <v>4428066.498333334</v>
      </c>
      <c r="O12" s="34">
        <f>SUM(O10:O11)</f>
        <v>39606057.00164438</v>
      </c>
    </row>
    <row r="13" spans="2:15" s="5" customFormat="1">
      <c r="B13" s="4"/>
      <c r="C13" s="9"/>
      <c r="D13" s="10">
        <f>D12*D11</f>
        <v>35320799.999999993</v>
      </c>
      <c r="J13" s="5">
        <v>3500</v>
      </c>
    </row>
    <row r="14" spans="2:15" s="5" customFormat="1">
      <c r="B14" s="4"/>
      <c r="D14" s="21"/>
      <c r="K14" s="34">
        <f>SUM(K11:K12)</f>
        <v>122356776.49833333</v>
      </c>
    </row>
    <row r="15" spans="2:15" s="5" customFormat="1">
      <c r="B15" s="4"/>
      <c r="D15" s="21"/>
      <c r="K15" s="20">
        <v>12.236000000000001</v>
      </c>
    </row>
    <row r="16" spans="2:15" s="5" customFormat="1">
      <c r="B16" s="4"/>
      <c r="D16" s="21"/>
      <c r="K16" s="22">
        <f>K15*0.85</f>
        <v>10.400600000000001</v>
      </c>
    </row>
    <row r="17" spans="5:11">
      <c r="K17" s="23">
        <f>K15*0.75</f>
        <v>9.1769999999999996</v>
      </c>
    </row>
    <row r="22" spans="5:11">
      <c r="E22">
        <v>520</v>
      </c>
      <c r="F22">
        <f>4.16*10^7</f>
        <v>41600000</v>
      </c>
      <c r="G22">
        <f>F22/E22</f>
        <v>80000</v>
      </c>
    </row>
    <row r="23" spans="5:11">
      <c r="E23">
        <v>6944</v>
      </c>
      <c r="F23">
        <f>E23*10.764*1.196</f>
        <v>89395.278336000003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3"/>
  <sheetViews>
    <sheetView workbookViewId="0">
      <selection activeCell="C10" sqref="C10:D10"/>
    </sheetView>
  </sheetViews>
  <sheetFormatPr defaultRowHeight="15"/>
  <cols>
    <col min="1" max="1" width="9.140625" style="5"/>
    <col min="2" max="2" width="24" style="4" customWidth="1"/>
    <col min="3" max="3" width="14" style="5" customWidth="1"/>
    <col min="4" max="4" width="14" style="21" customWidth="1"/>
    <col min="5" max="5" width="6.85546875" style="5" customWidth="1"/>
    <col min="6" max="6" width="27.28515625" style="5" customWidth="1"/>
    <col min="7" max="7" width="9.140625" style="5" customWidth="1"/>
    <col min="8" max="8" width="9.7109375" style="5" customWidth="1"/>
    <col min="9" max="9" width="10.42578125" style="5" customWidth="1"/>
    <col min="10" max="10" width="14.7109375" style="5" customWidth="1"/>
    <col min="11" max="11" width="15.28515625" style="5" customWidth="1"/>
    <col min="12" max="12" width="14.140625" style="5" customWidth="1"/>
    <col min="13" max="13" width="12" style="5" customWidth="1"/>
    <col min="14" max="14" width="13.5703125" style="5" customWidth="1"/>
    <col min="15" max="15" width="12.85546875" style="5" customWidth="1"/>
    <col min="16" max="16" width="12.28515625" style="5" customWidth="1"/>
    <col min="17" max="17" width="14.5703125" style="5" customWidth="1"/>
    <col min="18" max="18" width="13.85546875" style="5" customWidth="1"/>
    <col min="19" max="16384" width="9.140625" style="5"/>
  </cols>
  <sheetData>
    <row r="3" spans="2:18">
      <c r="B3" s="4" t="s">
        <v>1</v>
      </c>
    </row>
    <row r="4" spans="2:18" s="3" customFormat="1">
      <c r="B4" s="2"/>
    </row>
    <row r="5" spans="2:18">
      <c r="I5" s="5">
        <v>2023</v>
      </c>
    </row>
    <row r="6" spans="2:18" ht="60">
      <c r="B6" s="24" t="s">
        <v>7</v>
      </c>
      <c r="C6" s="13" t="s">
        <v>6</v>
      </c>
      <c r="D6" s="13" t="s">
        <v>23</v>
      </c>
      <c r="E6" s="25" t="s">
        <v>8</v>
      </c>
      <c r="F6" s="24" t="s">
        <v>9</v>
      </c>
      <c r="G6" s="25" t="s">
        <v>10</v>
      </c>
      <c r="H6" s="24" t="s">
        <v>11</v>
      </c>
      <c r="I6" s="31" t="s">
        <v>12</v>
      </c>
      <c r="J6" s="31" t="s">
        <v>13</v>
      </c>
      <c r="K6" s="31" t="s">
        <v>14</v>
      </c>
      <c r="L6" s="31" t="s">
        <v>15</v>
      </c>
      <c r="M6" s="31" t="s">
        <v>26</v>
      </c>
      <c r="N6" s="31" t="s">
        <v>16</v>
      </c>
      <c r="O6" s="31" t="s">
        <v>17</v>
      </c>
      <c r="P6" s="31" t="s">
        <v>18</v>
      </c>
      <c r="Q6" s="31" t="s">
        <v>22</v>
      </c>
      <c r="R6" s="31" t="s">
        <v>19</v>
      </c>
    </row>
    <row r="7" spans="2:18" ht="30">
      <c r="B7" s="9" t="s">
        <v>2</v>
      </c>
      <c r="C7" s="11">
        <v>322.92</v>
      </c>
      <c r="D7" s="11">
        <f>C7/$D$13</f>
        <v>30.000278709389722</v>
      </c>
      <c r="E7" s="30">
        <v>11</v>
      </c>
      <c r="F7" s="29" t="s">
        <v>20</v>
      </c>
      <c r="G7" s="30">
        <v>1996</v>
      </c>
      <c r="H7" s="28" t="s">
        <v>21</v>
      </c>
      <c r="I7" s="32">
        <f>$I$5-G7</f>
        <v>27</v>
      </c>
      <c r="J7" s="32">
        <v>60</v>
      </c>
      <c r="K7" s="33">
        <v>0.05</v>
      </c>
      <c r="L7" s="17">
        <f>((1-K7)/J7)*I7</f>
        <v>0.42749999999999994</v>
      </c>
      <c r="M7" s="27">
        <v>1400</v>
      </c>
      <c r="N7" s="27">
        <f>M7*C7</f>
        <v>452088</v>
      </c>
      <c r="O7" s="32">
        <f>N7*L7</f>
        <v>193267.61999999997</v>
      </c>
      <c r="P7" s="32">
        <f>N7-O7</f>
        <v>258820.38000000003</v>
      </c>
      <c r="Q7" s="10">
        <f>12000*0.762</f>
        <v>9144</v>
      </c>
      <c r="R7" s="32">
        <f>Q7*D7</f>
        <v>274322.54851865961</v>
      </c>
    </row>
    <row r="8" spans="2:18" ht="30">
      <c r="B8" s="9" t="s">
        <v>3</v>
      </c>
      <c r="C8" s="11">
        <v>1868.46</v>
      </c>
      <c r="D8" s="18">
        <f t="shared" ref="D8:D10" si="0">C8/$D$13</f>
        <v>173.58578210499914</v>
      </c>
      <c r="E8" s="30">
        <v>11</v>
      </c>
      <c r="F8" s="29" t="s">
        <v>20</v>
      </c>
      <c r="G8" s="30">
        <v>1996</v>
      </c>
      <c r="H8" s="28" t="s">
        <v>21</v>
      </c>
      <c r="I8" s="32">
        <f t="shared" ref="I8:I10" si="1">$I$5-G8</f>
        <v>27</v>
      </c>
      <c r="J8" s="32">
        <v>60</v>
      </c>
      <c r="K8" s="33">
        <v>0.05</v>
      </c>
      <c r="L8" s="17">
        <f t="shared" ref="L8:L10" si="2">((1-K8)/J8)*I8</f>
        <v>0.42749999999999994</v>
      </c>
      <c r="M8" s="27">
        <v>1400</v>
      </c>
      <c r="N8" s="27">
        <f t="shared" ref="N8:N10" si="3">M8*C8</f>
        <v>2615844</v>
      </c>
      <c r="O8" s="32">
        <f t="shared" ref="O8:O10" si="4">N8*L8</f>
        <v>1118273.3099999998</v>
      </c>
      <c r="P8" s="32">
        <f t="shared" ref="P8:P10" si="5">N8-O8</f>
        <v>1497570.6900000002</v>
      </c>
      <c r="Q8" s="10">
        <f t="shared" ref="Q8:Q9" si="6">12000*0.762</f>
        <v>9144</v>
      </c>
      <c r="R8" s="32">
        <f t="shared" ref="R8:R10" si="7">Q8*D8</f>
        <v>1587268.3915681122</v>
      </c>
    </row>
    <row r="9" spans="2:18" ht="30">
      <c r="B9" s="9" t="s">
        <v>4</v>
      </c>
      <c r="C9" s="11">
        <v>1366.73</v>
      </c>
      <c r="D9" s="11">
        <f t="shared" si="0"/>
        <v>126.9734947370377</v>
      </c>
      <c r="E9" s="30">
        <v>11</v>
      </c>
      <c r="F9" s="29" t="s">
        <v>20</v>
      </c>
      <c r="G9" s="30">
        <v>1996</v>
      </c>
      <c r="H9" s="28" t="s">
        <v>21</v>
      </c>
      <c r="I9" s="32">
        <f t="shared" si="1"/>
        <v>27</v>
      </c>
      <c r="J9" s="32">
        <v>60</v>
      </c>
      <c r="K9" s="33">
        <v>0.05</v>
      </c>
      <c r="L9" s="17">
        <f t="shared" si="2"/>
        <v>0.42749999999999994</v>
      </c>
      <c r="M9" s="27">
        <v>1400</v>
      </c>
      <c r="N9" s="27">
        <f t="shared" si="3"/>
        <v>1913422</v>
      </c>
      <c r="O9" s="32">
        <f t="shared" si="4"/>
        <v>817987.90499999991</v>
      </c>
      <c r="P9" s="32">
        <f t="shared" si="5"/>
        <v>1095434.0950000002</v>
      </c>
      <c r="Q9" s="10">
        <f t="shared" si="6"/>
        <v>9144</v>
      </c>
      <c r="R9" s="32">
        <f t="shared" si="7"/>
        <v>1161045.6358754728</v>
      </c>
    </row>
    <row r="10" spans="2:18" ht="45">
      <c r="B10" s="12" t="s">
        <v>5</v>
      </c>
      <c r="C10" s="11">
        <v>1144</v>
      </c>
      <c r="D10" s="11">
        <f t="shared" si="0"/>
        <v>106.28118061297485</v>
      </c>
      <c r="E10" s="30">
        <v>11</v>
      </c>
      <c r="F10" s="29" t="s">
        <v>20</v>
      </c>
      <c r="G10" s="30">
        <v>2022</v>
      </c>
      <c r="H10" s="28" t="s">
        <v>21</v>
      </c>
      <c r="I10" s="32">
        <f t="shared" si="1"/>
        <v>1</v>
      </c>
      <c r="J10" s="32">
        <v>60</v>
      </c>
      <c r="K10" s="33">
        <v>0.05</v>
      </c>
      <c r="L10" s="17">
        <f t="shared" si="2"/>
        <v>1.5833333333333331E-2</v>
      </c>
      <c r="M10" s="27">
        <v>1400</v>
      </c>
      <c r="N10" s="27">
        <f t="shared" si="3"/>
        <v>1601600</v>
      </c>
      <c r="O10" s="32">
        <f t="shared" si="4"/>
        <v>25358.666666666664</v>
      </c>
      <c r="P10" s="32">
        <f t="shared" si="5"/>
        <v>1576241.3333333333</v>
      </c>
      <c r="Q10" s="10">
        <f>12000*0.99</f>
        <v>11880</v>
      </c>
      <c r="R10" s="32">
        <f t="shared" si="7"/>
        <v>1262620.4256821412</v>
      </c>
    </row>
    <row r="11" spans="2:18">
      <c r="B11" s="14"/>
      <c r="C11" s="15">
        <f>SUM(C7:C10)</f>
        <v>4702.1100000000006</v>
      </c>
      <c r="D11" s="15">
        <f>SUM(D7:D10)</f>
        <v>436.84073616440139</v>
      </c>
      <c r="E11" s="14"/>
      <c r="F11" s="14"/>
      <c r="G11" s="14"/>
      <c r="H11" s="14"/>
      <c r="I11" s="14"/>
      <c r="J11" s="14"/>
      <c r="K11" s="14"/>
      <c r="L11" s="14"/>
      <c r="M11" s="14"/>
      <c r="N11" s="16">
        <f>SUM(N7:N10)</f>
        <v>6582954</v>
      </c>
      <c r="O11" s="16">
        <f>SUM(O7:O10)</f>
        <v>2154887.501666666</v>
      </c>
      <c r="P11" s="16">
        <f>SUM(P7:P10)</f>
        <v>4428066.498333334</v>
      </c>
      <c r="Q11" s="16"/>
      <c r="R11" s="16">
        <f>SUM(R7:R10)</f>
        <v>4285257.001644386</v>
      </c>
    </row>
    <row r="13" spans="2:18">
      <c r="D13" s="21">
        <v>10.7639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&amp; Summary</vt:lpstr>
      <vt:lpstr>Building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2023-01-05T13:54:32Z</dcterms:modified>
</cp:coreProperties>
</file>