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Rahul Gupta\In progress\VIS(2022-23)-PL557-451-767 Cost vetting\"/>
    </mc:Choice>
  </mc:AlternateContent>
  <bookViews>
    <workbookView xWindow="0" yWindow="0" windowWidth="20490" windowHeight="7755"/>
  </bookViews>
  <sheets>
    <sheet name="List of Machines" sheetId="1" r:id="rId1"/>
    <sheet name="Sheet2" sheetId="2" r:id="rId2"/>
  </sheets>
  <definedNames>
    <definedName name="_xlnm._FilterDatabase" localSheetId="0" hidden="1">'List of Machines'!$B$2:$O$62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" l="1"/>
  <c r="L58" i="1"/>
  <c r="M10" i="1" l="1"/>
  <c r="M7" i="1"/>
  <c r="M8" i="1"/>
  <c r="M9" i="1"/>
  <c r="M11" i="1"/>
  <c r="M12" i="1"/>
  <c r="M13" i="1"/>
  <c r="M14" i="1"/>
  <c r="M15" i="1"/>
  <c r="M16" i="1"/>
  <c r="M17" i="1"/>
  <c r="M18" i="1"/>
  <c r="M19" i="1"/>
  <c r="M20" i="1"/>
  <c r="M21" i="1"/>
  <c r="M22" i="1"/>
  <c r="N22" i="1" s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1" i="1"/>
  <c r="M42" i="1"/>
  <c r="N42" i="1" s="1"/>
  <c r="M43" i="1"/>
  <c r="M44" i="1"/>
  <c r="M45" i="1"/>
  <c r="M46" i="1"/>
  <c r="M47" i="1"/>
  <c r="M48" i="1"/>
  <c r="M49" i="1"/>
  <c r="M50" i="1"/>
  <c r="M53" i="1"/>
  <c r="M54" i="1"/>
  <c r="M55" i="1"/>
  <c r="M56" i="1"/>
  <c r="M57" i="1"/>
  <c r="M58" i="1"/>
  <c r="M61" i="1"/>
  <c r="M6" i="1"/>
  <c r="D66" i="1"/>
  <c r="M62" i="1" l="1"/>
  <c r="E7" i="2"/>
  <c r="L40" i="1"/>
  <c r="M40" i="1" s="1"/>
  <c r="J59" i="1" l="1"/>
  <c r="J7" i="1"/>
  <c r="J8" i="1"/>
  <c r="J9" i="1"/>
  <c r="J10" i="1"/>
  <c r="J11" i="1"/>
  <c r="J12" i="1"/>
  <c r="J13" i="1"/>
  <c r="J14" i="1"/>
  <c r="J15" i="1"/>
  <c r="J29" i="1"/>
  <c r="J6" i="1"/>
  <c r="I61" i="1"/>
  <c r="J61" i="1" s="1"/>
  <c r="I60" i="1"/>
  <c r="J60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1" i="1"/>
  <c r="J31" i="1" s="1"/>
  <c r="I32" i="1"/>
  <c r="J32" i="1" s="1"/>
  <c r="I33" i="1"/>
  <c r="J33" i="1" s="1"/>
  <c r="I30" i="1"/>
  <c r="J30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19" i="1"/>
  <c r="J19" i="1" s="1"/>
  <c r="I20" i="1"/>
  <c r="J20" i="1" s="1"/>
  <c r="I21" i="1"/>
  <c r="J21" i="1" s="1"/>
  <c r="I22" i="1"/>
  <c r="J22" i="1" s="1"/>
  <c r="I18" i="1"/>
  <c r="J18" i="1" s="1"/>
  <c r="I17" i="1"/>
  <c r="J17" i="1" s="1"/>
  <c r="I16" i="1"/>
  <c r="J16" i="1" s="1"/>
  <c r="G53" i="1"/>
  <c r="N53" i="1" s="1"/>
  <c r="G58" i="1"/>
  <c r="N58" i="1" s="1"/>
  <c r="G7" i="1"/>
  <c r="N7" i="1" s="1"/>
  <c r="G8" i="1"/>
  <c r="N8" i="1" s="1"/>
  <c r="G9" i="1"/>
  <c r="N9" i="1" s="1"/>
  <c r="G10" i="1"/>
  <c r="N10" i="1" s="1"/>
  <c r="G11" i="1"/>
  <c r="N11" i="1" s="1"/>
  <c r="G12" i="1"/>
  <c r="N12" i="1" s="1"/>
  <c r="G13" i="1"/>
  <c r="N13" i="1" s="1"/>
  <c r="G14" i="1"/>
  <c r="N14" i="1" s="1"/>
  <c r="G15" i="1"/>
  <c r="N15" i="1" s="1"/>
  <c r="G16" i="1"/>
  <c r="N16" i="1" s="1"/>
  <c r="G17" i="1"/>
  <c r="N17" i="1" s="1"/>
  <c r="G18" i="1"/>
  <c r="N18" i="1" s="1"/>
  <c r="G19" i="1"/>
  <c r="N19" i="1" s="1"/>
  <c r="G20" i="1"/>
  <c r="N20" i="1" s="1"/>
  <c r="G21" i="1"/>
  <c r="N21" i="1" s="1"/>
  <c r="G23" i="1"/>
  <c r="N23" i="1" s="1"/>
  <c r="G24" i="1"/>
  <c r="N24" i="1" s="1"/>
  <c r="G25" i="1"/>
  <c r="G26" i="1"/>
  <c r="N26" i="1" s="1"/>
  <c r="G27" i="1"/>
  <c r="N27" i="1" s="1"/>
  <c r="G28" i="1"/>
  <c r="G29" i="1"/>
  <c r="N29" i="1" s="1"/>
  <c r="G30" i="1"/>
  <c r="N30" i="1" s="1"/>
  <c r="G31" i="1"/>
  <c r="N31" i="1" s="1"/>
  <c r="G32" i="1"/>
  <c r="N32" i="1" s="1"/>
  <c r="G33" i="1"/>
  <c r="N33" i="1" s="1"/>
  <c r="G34" i="1"/>
  <c r="N34" i="1" s="1"/>
  <c r="G35" i="1"/>
  <c r="G36" i="1"/>
  <c r="N36" i="1" s="1"/>
  <c r="G37" i="1"/>
  <c r="N37" i="1" s="1"/>
  <c r="G38" i="1"/>
  <c r="N38" i="1" s="1"/>
  <c r="G39" i="1"/>
  <c r="N39" i="1" s="1"/>
  <c r="G40" i="1"/>
  <c r="N40" i="1" s="1"/>
  <c r="G41" i="1"/>
  <c r="N41" i="1" s="1"/>
  <c r="G43" i="1"/>
  <c r="N43" i="1" s="1"/>
  <c r="G44" i="1"/>
  <c r="N44" i="1" s="1"/>
  <c r="G45" i="1"/>
  <c r="N45" i="1" s="1"/>
  <c r="G46" i="1"/>
  <c r="N46" i="1" s="1"/>
  <c r="G47" i="1"/>
  <c r="N47" i="1" s="1"/>
  <c r="G48" i="1"/>
  <c r="N48" i="1" s="1"/>
  <c r="G49" i="1"/>
  <c r="N49" i="1" s="1"/>
  <c r="G50" i="1"/>
  <c r="N50" i="1" s="1"/>
  <c r="G51" i="1"/>
  <c r="N51" i="1" s="1"/>
  <c r="G54" i="1"/>
  <c r="N54" i="1" s="1"/>
  <c r="G55" i="1"/>
  <c r="G56" i="1"/>
  <c r="N56" i="1" s="1"/>
  <c r="G57" i="1"/>
  <c r="N57" i="1" s="1"/>
  <c r="G59" i="1"/>
  <c r="N59" i="1" s="1"/>
  <c r="G60" i="1"/>
  <c r="N60" i="1" s="1"/>
  <c r="G61" i="1"/>
  <c r="N61" i="1" s="1"/>
  <c r="G6" i="1"/>
  <c r="N6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J62" i="1" l="1"/>
  <c r="G62" i="1"/>
</calcChain>
</file>

<file path=xl/sharedStrings.xml><?xml version="1.0" encoding="utf-8"?>
<sst xmlns="http://schemas.openxmlformats.org/spreadsheetml/2006/main" count="248" uniqueCount="122">
  <si>
    <t>GNE life SCIENCE Private Limited</t>
  </si>
  <si>
    <t>S.no</t>
  </si>
  <si>
    <t>Qty</t>
  </si>
  <si>
    <t>Rate</t>
  </si>
  <si>
    <t>HPLC</t>
  </si>
  <si>
    <t>Ferric</t>
  </si>
  <si>
    <t>Electronic Balance (Citizen Analytical)</t>
  </si>
  <si>
    <t>Vaccum Oven</t>
  </si>
  <si>
    <t>UV Kit</t>
  </si>
  <si>
    <t>PH Meter</t>
  </si>
  <si>
    <t>Hot Plate</t>
  </si>
  <si>
    <t>Muffle Furnace</t>
  </si>
  <si>
    <t>Hot Air Oven</t>
  </si>
  <si>
    <t>Water Bath</t>
  </si>
  <si>
    <t>Ultrasonic</t>
  </si>
  <si>
    <t>Stability Chamber</t>
  </si>
  <si>
    <t>Magnetic Stirrer</t>
  </si>
  <si>
    <t>TOC</t>
  </si>
  <si>
    <t>Antibiotic Zone Reader</t>
  </si>
  <si>
    <t>DIGITAL Colony Counter</t>
  </si>
  <si>
    <t>Incubator</t>
  </si>
  <si>
    <t>Vernier Cliper</t>
  </si>
  <si>
    <t>Eye Shower</t>
  </si>
  <si>
    <t>Fume Hood</t>
  </si>
  <si>
    <t>Auto Clave</t>
  </si>
  <si>
    <t>Bet Dry Bath(Hot Bath)</t>
  </si>
  <si>
    <t>LAF</t>
  </si>
  <si>
    <t>Weigh Balance</t>
  </si>
  <si>
    <t>Air Sampler</t>
  </si>
  <si>
    <t>Vaccum Cleaner</t>
  </si>
  <si>
    <t>Sampling Booth</t>
  </si>
  <si>
    <t>Dispensing Booth</t>
  </si>
  <si>
    <t>Wood Fired Boiler 800kg</t>
  </si>
  <si>
    <t>Transformer &amp;Servo Capacity 630 KW</t>
  </si>
  <si>
    <t>RO Water treatment plant 3000 ltr</t>
  </si>
  <si>
    <t>EDI 2400 LPH</t>
  </si>
  <si>
    <t>DM Water Storage tank 3000 ltr jacketed</t>
  </si>
  <si>
    <t>Air Compressor 30 hp</t>
  </si>
  <si>
    <t>Loop Line 2000 mtr</t>
  </si>
  <si>
    <t>HVAC Works</t>
  </si>
  <si>
    <t>Electric Works</t>
  </si>
  <si>
    <t>ETP AND STP 10KL</t>
  </si>
  <si>
    <t>FFS Machine</t>
  </si>
  <si>
    <t>Sticker Labelling Machine for Vial</t>
  </si>
  <si>
    <t>Batch Manufacturing tank 5000 ltr</t>
  </si>
  <si>
    <t>Clean Room/Puff Paneling</t>
  </si>
  <si>
    <t>Bubble Point test appartus</t>
  </si>
  <si>
    <t>Fire Hydrant</t>
  </si>
  <si>
    <t>Trolleys for superheated</t>
  </si>
  <si>
    <t>Super heated tunnel</t>
  </si>
  <si>
    <t>Hydraulic Lift</t>
  </si>
  <si>
    <t>Passenger Lift</t>
  </si>
  <si>
    <t>Weighing Balance</t>
  </si>
  <si>
    <t>Distilled water Storage tank 3000 ltr jacketed</t>
  </si>
  <si>
    <t>aftech</t>
  </si>
  <si>
    <t>Aftech</t>
  </si>
  <si>
    <t>CP</t>
  </si>
  <si>
    <t>Micro Tool</t>
  </si>
  <si>
    <t>Pharma Valid</t>
  </si>
  <si>
    <t>Total</t>
  </si>
  <si>
    <t>As per Quotation</t>
  </si>
  <si>
    <t xml:space="preserve">Available </t>
  </si>
  <si>
    <t xml:space="preserve">Quotation Verified </t>
  </si>
  <si>
    <t>Including GST</t>
  </si>
  <si>
    <t>Excluding GST</t>
  </si>
  <si>
    <t>Rate as per Quotation</t>
  </si>
  <si>
    <t>Amount as per Quotation</t>
  </si>
  <si>
    <t>-</t>
  </si>
  <si>
    <t>UV-Vis Spectrophotometer</t>
  </si>
  <si>
    <t>https://dir.indiamart.com/search.mp?ss=Electronic+Balance+%28Citizen+Analytical%29&amp;mcatid=154406&amp;catid=630&amp;prdsrc=1&amp;res=RC3&amp;stype=attr=1|attrS</t>
  </si>
  <si>
    <t>https://www.indiamart.com/proddetail/vaccum-oven-26217569312.html?pos=3&amp;kwd=vacuum%20oven&amp;tags=A||||8237.176|Price|proxy|TS</t>
  </si>
  <si>
    <t xml:space="preserve">https://www.indiamart.com/proddetail/systronics-ph-meter-7378839748.html?pos=6&amp;kwd=ph%20meter&amp;tags=A||||8227.221|Price|product|LSlc </t>
  </si>
  <si>
    <t>https://www.indiamart.com/proddetail/electric-muffle-furnace-9223963588.html?pos=2&amp;kwd=muffle%20furnace&amp;tags=BA|PL|||8132.985|Price|product|SSlc</t>
  </si>
  <si>
    <t>https://www.indiamart.com/proddetail/hot-air-oven-1837272573.html?pos=25&amp;kwd=hot%20air%20oven&amp;tags=A||||7645.151|Price|proxy|TS|type=attr=1|attrS</t>
  </si>
  <si>
    <t>https://www.indiamart.com/proddetail/aarkeylab-ultrasonicator-waterbath-23588594273.html?pos=19&amp;kwd=ultrasonic&amp;tags=A||||8227.221|Price|product|TS</t>
  </si>
  <si>
    <t>https://www.indiamart.com/proddetail/stability-chamber-21029953730.html?pos=20&amp;kwd=stability%20chamber&amp;tags=A||||8227.221|Price|proxy|TS|type=attr=1|attrS</t>
  </si>
  <si>
    <t xml:space="preserve">https://www.indiamart.com/proddetail/digital-hot-plate-magnetic-stirrer-24250301673.html?pos=12&amp;kwd=magnetic%20stirrer&amp;tags=A||||7614.3447|Price|proxy|SSnp|type=attr=1|attrS </t>
  </si>
  <si>
    <t>https://www.indiamart.com/proddetail/total-organic-carbon-analyzer-20908315255.html</t>
  </si>
  <si>
    <t>Digital Antibiotic Zone Reader at Rs 52500/piece | एंटीबायोटिक जोन रीडर in New Delhi | ID: 26319041797 (indiamart.com)</t>
  </si>
  <si>
    <t>Stuart Digital Colony Counter, SC6PLUS, for Laboratory at Rs 49000 in Mumbai (indiamart.com)</t>
  </si>
  <si>
    <t xml:space="preserve">https://www.indiamart.com/proddetail/mmm-medcenter-laboratory-pharmaceutical-incubator-22357856930.html?pos=1&amp;kwd=incubator%20used%20in%20pharma%20industry&amp;tags=A||||7867.1333|Price|product|LSnp|type=attr=1|attrS </t>
  </si>
  <si>
    <t>https://www.indiamart.com/proddetail/long-jaw-vernier-caliper-1937745991.html?pos=6&amp;kwd=vernier%20caliper&amp;tags=A||||7533.29|Price|proxy|TS</t>
  </si>
  <si>
    <t xml:space="preserve">https://www.indiamart.com/proddetail/laboratory-fume-hood-26899183255.html?pos=2&amp;kwd=fume%20hood&amp;tags=A|PL|||8227.221|Price|product|SSlc </t>
  </si>
  <si>
    <t>Bursrting measurement machine</t>
  </si>
  <si>
    <t xml:space="preserve">https://www.indiamart.com/proddetail/digital-bursting-strength-testing-machine-21956049597.html?pos=2&amp;kwd=bursting%20measurement%20machine&amp;tags=A||||8258.9375|Price|proxy|TS </t>
  </si>
  <si>
    <t>Cyclon mixer</t>
  </si>
  <si>
    <t xml:space="preserve">https://www.indiamart.com/proddetail/dry-bath-22914106773.html?pos=4&amp;kwd=bet%20dry%20bath%20hot%20bath&amp;tags=A||||8227.221|Price|proxy|TS|type=attr=1|attrS </t>
  </si>
  <si>
    <t>https://www.indiamart.com/proddetail/operation-theater-laminar-air-flow-equipment-25473785997.html?pos=1&amp;kwd=laf&amp;tags=A|PL|||8132.985|Price|product|SSlc</t>
  </si>
  <si>
    <t>https://www.indiamart.com/proddetail/electronic-weighing-balance-19677931273.html?pos=10&amp;kwd=weight%20balance&amp;tags=A||||8227.221|Price|proxy|TS</t>
  </si>
  <si>
    <t xml:space="preserve">https://www.indiamart.com/proddetail/vacuum-cleaner-22323441730.html?pos=6&amp;kwd=vacuum%20cleaner%20pharma&amp;tags=A||||7546.6187|Price|proxy|LSlc|type=attr=1|attrS </t>
  </si>
  <si>
    <t xml:space="preserve">https://www.indiamart.com/proddetail/microbial-air-sampler-sas-iso-surface-air-system-22423104797.html?pos=2&amp;kwd=air%20sampler&amp;tags=A||||7613.566|Price|proxy|TS </t>
  </si>
  <si>
    <t>https://www.indiamart.com/proddetail/sampling-booth-26159763930.html?pos=3&amp;kwd=sampling%20booth&amp;tags=A||||8227.221|Price|product|TS</t>
  </si>
  <si>
    <t xml:space="preserve">https://www.indiamart.com/proddetail/dispensing-booth-reverse-laminar-air-flow-21800545691.html?pos=3&amp;kwd=dispensing%20booth&amp;tags=A||||8227.221|Price|product|TS </t>
  </si>
  <si>
    <t>https://www.indiamart.com/proddetail/wood-fired-1000-kg-hr-steam-boiler-ibr-approved-22227972897.html?pos=1&amp;kwd=wood%20fired%20boiler&amp;tags=A|PL|||7614.3447|Price|product|LSlc|type=attr=1|attrS</t>
  </si>
  <si>
    <t xml:space="preserve">https://www.indiamart.com/proddetail/630-kva-distribution-transformer-24225513155.html </t>
  </si>
  <si>
    <t xml:space="preserve">https://www.indiamart.com/proddetail/630-kva-servo-voltage-stabilizer-22969959012.html?pos=11&amp;kwd=servo%20capacity&amp;tags=A||||8270.196|Price|product|LSnp|type=attr=1|attrS </t>
  </si>
  <si>
    <t>https://www.indiamart.com/proddetail/pharmaceutical-ro-edi-systems-26167888833.html</t>
  </si>
  <si>
    <t>Multi Column Distillation Plant 1000 ltr</t>
  </si>
  <si>
    <t>https://www.indiamart.com/proddetail/cpb-30-tmd-air-compressor-13495733762.html?pos=12&amp;kwd=cpb%2030%20tmd&amp;tags=||||8038.904|Price|product|TS</t>
  </si>
  <si>
    <t>As per cpwd</t>
  </si>
  <si>
    <t xml:space="preserve">https://www.indiamart.com/proddetail/hot-plate-magnetic-stirrer-istir-hp320a-27024344633.html?pos=5&amp;kwd=hot%20plate&amp;tags=A||||7650.5557|Price|proxy|TS </t>
  </si>
  <si>
    <t>water bath - Indiamart</t>
  </si>
  <si>
    <t>BOD Incubator</t>
  </si>
  <si>
    <t>bob incubator testing in pharma - Indiamart</t>
  </si>
  <si>
    <t xml:space="preserve">Confirmed with Aaftech Propriter recording </t>
  </si>
  <si>
    <t>https://dir.indiamart.com/impcat/clean-room-panels.html</t>
  </si>
  <si>
    <t>2000 per sq.ft app</t>
  </si>
  <si>
    <t xml:space="preserve">https://www.indiamart.com/proddetail/fire-hydrant-products-and-system-20320789430.html?pos=12&amp;kwd=fire%20hydrant%20system&amp;tags=A||||8248.422|Price|proxy|TS|type=attr=1|attrS </t>
  </si>
  <si>
    <t>https://www.indiamart.com/proddetail/pharma-ss-material-transfer-trolley-17763374933.html</t>
  </si>
  <si>
    <t>DG Set 500 Kva</t>
  </si>
  <si>
    <t>Panels and cabling</t>
  </si>
  <si>
    <t>Customized for WFI</t>
  </si>
  <si>
    <t>Item</t>
  </si>
  <si>
    <t xml:space="preserve">Amount By Client(Including GST@18%) </t>
  </si>
  <si>
    <t>Quotation</t>
  </si>
  <si>
    <t xml:space="preserve">Recording </t>
  </si>
  <si>
    <t>quotation</t>
  </si>
  <si>
    <t>HPLC System at Rs 800000 in Hyderabad | ID: 10497738330 (indiamart.com)</t>
  </si>
  <si>
    <t>Pipe Lines of Different Diameter and Guage as per Owner recordings</t>
  </si>
  <si>
    <t>Market Price without GST</t>
  </si>
  <si>
    <t xml:space="preserve">Market Price (Including GST@18%) </t>
  </si>
  <si>
    <t>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</si>
</sst>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9" formatCode="_ [$₹-4009]\ * #,##0.00_ ;_ [$₹-4009]\ * \-#,##0.00_ ;_ [$₹-4009]\ * &quot;-&quot;??_ ;_ @_ "/>
    <numFmt numFmtId="171" formatCode="_ [$₹-4009]\ * #,##0_ ;_ [$₹-4009]\ * \-#,##0_ ;_ [$₹-4009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3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164" fontId="3" fillId="0" borderId="1" xfId="1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9" fontId="0" fillId="0" borderId="0" xfId="2" applyFont="1"/>
    <xf numFmtId="164" fontId="5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3"/>
    <xf numFmtId="0" fontId="2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0" fillId="0" borderId="2" xfId="1" applyNumberFormat="1" applyFont="1" applyBorder="1"/>
    <xf numFmtId="164" fontId="4" fillId="0" borderId="2" xfId="3" applyNumberFormat="1" applyBorder="1"/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4" fontId="0" fillId="0" borderId="0" xfId="1" applyNumberFormat="1" applyFont="1" applyBorder="1"/>
    <xf numFmtId="164" fontId="0" fillId="0" borderId="3" xfId="1" applyNumberFormat="1" applyFont="1" applyBorder="1" applyAlignment="1">
      <alignment horizontal="center"/>
    </xf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0" fontId="3" fillId="0" borderId="0" xfId="0" applyFont="1" applyAlignment="1">
      <alignment horizontal="center"/>
    </xf>
    <xf numFmtId="164" fontId="3" fillId="0" borderId="0" xfId="1" applyNumberFormat="1" applyFont="1" applyBorder="1"/>
    <xf numFmtId="164" fontId="3" fillId="2" borderId="0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9" fontId="0" fillId="0" borderId="1" xfId="1" applyNumberFormat="1" applyFont="1" applyBorder="1"/>
    <xf numFmtId="44" fontId="0" fillId="0" borderId="1" xfId="4" applyFont="1" applyBorder="1"/>
    <xf numFmtId="171" fontId="0" fillId="0" borderId="1" xfId="1" applyNumberFormat="1" applyFont="1" applyBorder="1"/>
    <xf numFmtId="171" fontId="0" fillId="0" borderId="1" xfId="4" applyNumberFormat="1" applyFont="1" applyBorder="1"/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diamart.com/proddetail/dry-bath-22914106773.html?pos=4&amp;kwd=bet%20dry%20bath%20hot%20bath&amp;tags=A||||8227.221|Price|proxy|TS|type=attr=1|attrS" TargetMode="External"/><Relationship Id="rId13" Type="http://schemas.openxmlformats.org/officeDocument/2006/relationships/hyperlink" Target="https://www.indiamart.com/proddetail/wood-fired-1000-kg-hr-steam-boiler-ibr-approved-22227972897.html?pos=1&amp;kwd=wood%20fired%20boiler&amp;tags=A|PL|||7614.3447|Price|product|LSlc|type=attr=1|attrS" TargetMode="External"/><Relationship Id="rId18" Type="http://schemas.openxmlformats.org/officeDocument/2006/relationships/hyperlink" Target="https://www.indiamart.com/proddetail/hot-air-oven-1837272573.html?pos=25&amp;kwd=hot%20air%20oven&amp;tags=A||||7645.151|Price|proxy|TS|type=attr=1|attrS" TargetMode="External"/><Relationship Id="rId26" Type="http://schemas.openxmlformats.org/officeDocument/2006/relationships/hyperlink" Target="https://www.indiamart.com/proddetail/pharmaceutical-ro-edi-systems-26167888833.html" TargetMode="External"/><Relationship Id="rId3" Type="http://schemas.openxmlformats.org/officeDocument/2006/relationships/hyperlink" Target="https://www.indiamart.com/proddetail/digital-antibiotic-zone-reader-26319041797.html?pos=20&amp;kwd=antibiotic%20zone%20reader&amp;tags=BA||||8227.221|Price|product|TS" TargetMode="External"/><Relationship Id="rId21" Type="http://schemas.openxmlformats.org/officeDocument/2006/relationships/hyperlink" Target="https://www.indiamart.com/proddetail/total-organic-carbon-analyzer-20908315255.html" TargetMode="External"/><Relationship Id="rId7" Type="http://schemas.openxmlformats.org/officeDocument/2006/relationships/hyperlink" Target="https://www.indiamart.com/proddetail/digital-bursting-strength-testing-machine-21956049597.html?pos=2&amp;kwd=bursting%20measurement%20machine&amp;tags=A||||8258.9375|Price|proxy|TS" TargetMode="External"/><Relationship Id="rId12" Type="http://schemas.openxmlformats.org/officeDocument/2006/relationships/hyperlink" Target="https://www.indiamart.com/proddetail/dispensing-booth-reverse-laminar-air-flow-21800545691.html?pos=3&amp;kwd=dispensing%20booth&amp;tags=A||||8227.221|Price|product|TS" TargetMode="External"/><Relationship Id="rId17" Type="http://schemas.openxmlformats.org/officeDocument/2006/relationships/hyperlink" Target="https://www.indiamart.com/proddetail/electric-muffle-furnace-9223963588.html?pos=2&amp;kwd=muffle%20furnace&amp;tags=BA|PL|||8132.985|Price|product|SSlc" TargetMode="External"/><Relationship Id="rId25" Type="http://schemas.openxmlformats.org/officeDocument/2006/relationships/hyperlink" Target="https://www.indiamart.com/proddetail/electronic-weighing-balance-19677931273.html?pos=10&amp;kwd=weight%20balance&amp;tags=A||||8227.221|Price|proxy|TS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indiamart.com/proddetail/digital-hot-plate-magnetic-stirrer-24250301673.html?pos=12&amp;kwd=magnetic%20stirrer&amp;tags=A||||7614.3447|Price|proxy|SSnp|type=attr=1|attrS" TargetMode="External"/><Relationship Id="rId16" Type="http://schemas.openxmlformats.org/officeDocument/2006/relationships/hyperlink" Target="https://www.indiamart.com/proddetail/hot-plate-magnetic-stirrer-istir-hp320a-27024344633.html?pos=5&amp;kwd=hot%20plate&amp;tags=A||||7650.5557|Price|proxy|TS" TargetMode="External"/><Relationship Id="rId20" Type="http://schemas.openxmlformats.org/officeDocument/2006/relationships/hyperlink" Target="https://www.indiamart.com/proddetail/stability-chamber-21029953730.html?pos=20&amp;kwd=stability%20chamber&amp;tags=A||||8227.221|Price|proxy|TS|type=attr=1|attrS" TargetMode="External"/><Relationship Id="rId29" Type="http://schemas.openxmlformats.org/officeDocument/2006/relationships/hyperlink" Target="https://dir.indiamart.com/search.mp?ss=bob+incubator+testing+in+pharma+&amp;mcatid=4493&amp;catid=564&amp;prdsrc=1&amp;res=RC2&amp;stype=attr=1%7CattrS" TargetMode="External"/><Relationship Id="rId1" Type="http://schemas.openxmlformats.org/officeDocument/2006/relationships/hyperlink" Target="https://www.indiamart.com/proddetail/systronics-ph-meter-7378839748.html?pos=6&amp;kwd=ph%20meter&amp;tags=A||||8227.221|Price|product|LSlc" TargetMode="External"/><Relationship Id="rId6" Type="http://schemas.openxmlformats.org/officeDocument/2006/relationships/hyperlink" Target="https://www.indiamart.com/proddetail/laboratory-fume-hood-26899183255.html?pos=2&amp;kwd=fume%20hood&amp;tags=A|PL|||8227.221|Price|product|SSlc" TargetMode="External"/><Relationship Id="rId11" Type="http://schemas.openxmlformats.org/officeDocument/2006/relationships/hyperlink" Target="https://www.indiamart.com/proddetail/sampling-booth-26159763930.html?pos=3&amp;kwd=sampling%20booth&amp;tags=A||||8227.221|Price|product|TS" TargetMode="External"/><Relationship Id="rId24" Type="http://schemas.openxmlformats.org/officeDocument/2006/relationships/hyperlink" Target="https://www.indiamart.com/proddetail/operation-theater-laminar-air-flow-equipment-25473785997.html?pos=1&amp;kwd=laf&amp;tags=A|PL|||8132.985|Price|product|SSlc" TargetMode="External"/><Relationship Id="rId32" Type="http://schemas.openxmlformats.org/officeDocument/2006/relationships/hyperlink" Target="https://www.indiamart.com/proddetail/hplc-system-10497738330.html?pos=6&amp;kwd=hplc&amp;tags=A||||8038.904|Price|proxy|TS" TargetMode="External"/><Relationship Id="rId5" Type="http://schemas.openxmlformats.org/officeDocument/2006/relationships/hyperlink" Target="https://www.indiamart.com/proddetail/mmm-medcenter-laboratory-pharmaceutical-incubator-22357856930.html?pos=1&amp;kwd=incubator%20used%20in%20pharma%20industry&amp;tags=A||||7867.1333|Price|product|LSnp|type=attr=1|attrS" TargetMode="External"/><Relationship Id="rId15" Type="http://schemas.openxmlformats.org/officeDocument/2006/relationships/hyperlink" Target="https://www.indiamart.com/proddetail/630-kva-servo-voltage-stabilizer-22969959012.html?pos=11&amp;kwd=servo%20capacity&amp;tags=A||||8270.196|Price|product|LSnp|type=attr=1|attrS" TargetMode="External"/><Relationship Id="rId23" Type="http://schemas.openxmlformats.org/officeDocument/2006/relationships/hyperlink" Target="https://www.indiamart.com/proddetail/operation-theater-laminar-air-flow-equipment-25473785997.html?pos=1&amp;kwd=laf&amp;tags=A|PL|||8132.985|Price|product|SSlc" TargetMode="External"/><Relationship Id="rId28" Type="http://schemas.openxmlformats.org/officeDocument/2006/relationships/hyperlink" Target="https://dir.indiamart.com/search.mp?ss=Water+Bath&amp;mcatid=10768&amp;catid=564&amp;prdsrc=1&amp;stype=attr=1%7CattrS&amp;res=RC4" TargetMode="External"/><Relationship Id="rId10" Type="http://schemas.openxmlformats.org/officeDocument/2006/relationships/hyperlink" Target="https://www.indiamart.com/proddetail/microbial-air-sampler-sas-iso-surface-air-system-22423104797.html?pos=2&amp;kwd=air%20sampler&amp;tags=A||||7613.566|Price|proxy|TS" TargetMode="External"/><Relationship Id="rId19" Type="http://schemas.openxmlformats.org/officeDocument/2006/relationships/hyperlink" Target="https://www.indiamart.com/proddetail/aarkeylab-ultrasonicator-waterbath-23588594273.html?pos=19&amp;kwd=ultrasonic&amp;tags=A||||8227.221|Price|product|TS" TargetMode="External"/><Relationship Id="rId31" Type="http://schemas.openxmlformats.org/officeDocument/2006/relationships/hyperlink" Target="https://dir.indiamart.com/search.mp?ss=UV-V+is%20Spectrophotometer&amp;prdsrc=1&amp;res=RC3" TargetMode="External"/><Relationship Id="rId4" Type="http://schemas.openxmlformats.org/officeDocument/2006/relationships/hyperlink" Target="https://www.indiamart.com/proddetail/stuart-digital-colony-counter-19721332012.html?pos=24&amp;kwd=colony%20counter%20digital&amp;tags=A||||7533.29|Price|proxy|TS|type=attr=1|attrS" TargetMode="External"/><Relationship Id="rId9" Type="http://schemas.openxmlformats.org/officeDocument/2006/relationships/hyperlink" Target="https://www.indiamart.com/proddetail/vacuum-cleaner-22323441730.html?pos=6&amp;kwd=vacuum%20cleaner%20pharma&amp;tags=A||||7546.6187|Price|proxy|LSlc|type=attr=1|attrS" TargetMode="External"/><Relationship Id="rId14" Type="http://schemas.openxmlformats.org/officeDocument/2006/relationships/hyperlink" Target="https://www.indiamart.com/proddetail/630-kva-distribution-transformer-24225513155.html" TargetMode="External"/><Relationship Id="rId22" Type="http://schemas.openxmlformats.org/officeDocument/2006/relationships/hyperlink" Target="https://www.indiamart.com/proddetail/long-jaw-vernier-caliper-1937745991.html?pos=6&amp;kwd=vernier%20caliper&amp;tags=A||||7533.29|Price|proxy|TS" TargetMode="External"/><Relationship Id="rId27" Type="http://schemas.openxmlformats.org/officeDocument/2006/relationships/hyperlink" Target="https://www.indiamart.com/proddetail/cpb-30-tmd-air-compressor-13495733762.html?pos=12&amp;kwd=cpb%2030%20tmd&amp;tags=||||8038.904|Price|product|TS" TargetMode="External"/><Relationship Id="rId30" Type="http://schemas.openxmlformats.org/officeDocument/2006/relationships/hyperlink" Target="https://www.indiamart.com/proddetail/fire-hydrant-products-and-system-20320789430.html?pos=12&amp;kwd=fire%20hydrant%20system&amp;tags=A||||8248.422|Price|proxy|TS|type=attr=1|att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Y66"/>
  <sheetViews>
    <sheetView tabSelected="1" topLeftCell="A2" zoomScaleNormal="100" workbookViewId="0">
      <pane xSplit="2" ySplit="4" topLeftCell="C6" activePane="bottomRight" state="frozen"/>
      <selection activeCell="A2" sqref="A2"/>
      <selection pane="topRight" activeCell="C2" sqref="C2"/>
      <selection pane="bottomLeft" activeCell="A6" sqref="A6"/>
      <selection pane="bottomRight" activeCell="O19" sqref="O19"/>
    </sheetView>
  </sheetViews>
  <sheetFormatPr defaultRowHeight="15" x14ac:dyDescent="0.25"/>
  <cols>
    <col min="2" max="2" width="4.85546875" style="1" customWidth="1"/>
    <col min="3" max="3" width="41.28515625" style="11" bestFit="1" customWidth="1"/>
    <col min="4" max="4" width="22.5703125" style="1" bestFit="1" customWidth="1"/>
    <col min="5" max="5" width="4.140625" customWidth="1"/>
    <col min="6" max="6" width="14" style="2" hidden="1" customWidth="1"/>
    <col min="7" max="7" width="15.85546875" style="2" bestFit="1" customWidth="1"/>
    <col min="8" max="8" width="14.28515625" style="2" hidden="1" customWidth="1"/>
    <col min="9" max="9" width="14.42578125" style="2" hidden="1" customWidth="1"/>
    <col min="10" max="10" width="17" style="2" hidden="1" customWidth="1"/>
    <col min="11" max="11" width="19.28515625" style="1" hidden="1" customWidth="1"/>
    <col min="12" max="12" width="17.7109375" style="2" hidden="1" customWidth="1"/>
    <col min="13" max="13" width="15.85546875" style="2" bestFit="1" customWidth="1"/>
    <col min="14" max="14" width="12.5703125" style="2" hidden="1" customWidth="1"/>
    <col min="15" max="15" width="25.7109375" customWidth="1"/>
    <col min="25" max="25" width="170.140625" bestFit="1" customWidth="1"/>
  </cols>
  <sheetData>
    <row r="2" spans="2:15" x14ac:dyDescent="0.25">
      <c r="B2" s="31" t="s">
        <v>0</v>
      </c>
      <c r="C2" s="31"/>
      <c r="D2" s="31"/>
    </row>
    <row r="3" spans="2:15" x14ac:dyDescent="0.25">
      <c r="F3" s="12">
        <v>0.18</v>
      </c>
      <c r="G3" s="12">
        <v>0.18</v>
      </c>
    </row>
    <row r="4" spans="2:15" x14ac:dyDescent="0.25">
      <c r="F4" s="3" t="s">
        <v>63</v>
      </c>
      <c r="G4" s="3" t="s">
        <v>63</v>
      </c>
      <c r="H4" s="3" t="s">
        <v>64</v>
      </c>
      <c r="I4" s="3" t="s">
        <v>64</v>
      </c>
      <c r="J4" s="2" t="s">
        <v>63</v>
      </c>
    </row>
    <row r="5" spans="2:15" ht="60" x14ac:dyDescent="0.25">
      <c r="B5" s="7" t="s">
        <v>1</v>
      </c>
      <c r="C5" s="7" t="s">
        <v>112</v>
      </c>
      <c r="D5" s="7" t="s">
        <v>121</v>
      </c>
      <c r="E5" s="7" t="s">
        <v>2</v>
      </c>
      <c r="F5" s="15" t="s">
        <v>3</v>
      </c>
      <c r="G5" s="16" t="s">
        <v>113</v>
      </c>
      <c r="H5" s="16" t="s">
        <v>65</v>
      </c>
      <c r="I5" s="16" t="s">
        <v>66</v>
      </c>
      <c r="J5" s="15" t="s">
        <v>60</v>
      </c>
      <c r="K5" s="15" t="s">
        <v>62</v>
      </c>
      <c r="L5" s="16" t="s">
        <v>119</v>
      </c>
      <c r="M5" s="16" t="s">
        <v>120</v>
      </c>
      <c r="N5" s="33"/>
    </row>
    <row r="6" spans="2:15" x14ac:dyDescent="0.25">
      <c r="B6" s="8">
        <v>1</v>
      </c>
      <c r="C6" s="9" t="s">
        <v>4</v>
      </c>
      <c r="D6" s="8" t="s">
        <v>5</v>
      </c>
      <c r="E6" s="4">
        <v>1</v>
      </c>
      <c r="F6" s="5">
        <v>1500000</v>
      </c>
      <c r="G6" s="37">
        <f>F6*E6</f>
        <v>1500000</v>
      </c>
      <c r="H6" s="5">
        <v>1271186</v>
      </c>
      <c r="I6" s="5">
        <v>1271186</v>
      </c>
      <c r="J6" s="5">
        <f>I6*1.18</f>
        <v>1499999.48</v>
      </c>
      <c r="K6" s="8" t="s">
        <v>61</v>
      </c>
      <c r="L6" s="5">
        <v>800000</v>
      </c>
      <c r="M6" s="38">
        <f>L6*1.18</f>
        <v>944000</v>
      </c>
      <c r="N6" s="26">
        <f>G6-M6</f>
        <v>556000</v>
      </c>
      <c r="O6" s="17" t="s">
        <v>117</v>
      </c>
    </row>
    <row r="7" spans="2:15" x14ac:dyDescent="0.25">
      <c r="B7" s="8">
        <f>B6+1</f>
        <v>2</v>
      </c>
      <c r="C7" s="10" t="s">
        <v>6</v>
      </c>
      <c r="D7" s="8" t="s">
        <v>5</v>
      </c>
      <c r="E7" s="4">
        <v>1</v>
      </c>
      <c r="F7" s="5">
        <v>106400</v>
      </c>
      <c r="G7" s="37">
        <f t="shared" ref="G7:G61" si="0">F7*E7</f>
        <v>106400</v>
      </c>
      <c r="H7" s="5">
        <v>90169</v>
      </c>
      <c r="I7" s="5">
        <v>90169</v>
      </c>
      <c r="J7" s="5">
        <f t="shared" ref="J7:J51" si="1">I7*1.18</f>
        <v>106399.42</v>
      </c>
      <c r="K7" s="8" t="s">
        <v>61</v>
      </c>
      <c r="L7" s="5">
        <v>106000</v>
      </c>
      <c r="M7" s="38">
        <f t="shared" ref="M7:M61" si="2">L7*1.18</f>
        <v>125080</v>
      </c>
      <c r="N7" s="26">
        <f t="shared" ref="N7:N24" si="3">G7-M7</f>
        <v>-18680</v>
      </c>
      <c r="O7" t="s">
        <v>69</v>
      </c>
    </row>
    <row r="8" spans="2:15" x14ac:dyDescent="0.25">
      <c r="B8" s="8">
        <f t="shared" ref="B8:B61" si="4">B7+1</f>
        <v>3</v>
      </c>
      <c r="C8" s="10" t="s">
        <v>68</v>
      </c>
      <c r="D8" s="8" t="s">
        <v>5</v>
      </c>
      <c r="E8" s="4">
        <v>1</v>
      </c>
      <c r="F8" s="5">
        <v>665000</v>
      </c>
      <c r="G8" s="37">
        <f t="shared" si="0"/>
        <v>665000</v>
      </c>
      <c r="H8" s="5">
        <v>563559</v>
      </c>
      <c r="I8" s="5">
        <v>563559</v>
      </c>
      <c r="J8" s="5">
        <f t="shared" si="1"/>
        <v>664999.62</v>
      </c>
      <c r="K8" s="8" t="s">
        <v>61</v>
      </c>
      <c r="L8" s="5">
        <v>605000</v>
      </c>
      <c r="M8" s="38">
        <f t="shared" si="2"/>
        <v>713900</v>
      </c>
      <c r="N8" s="26">
        <f t="shared" si="3"/>
        <v>-48900</v>
      </c>
      <c r="O8" s="17" t="s">
        <v>114</v>
      </c>
    </row>
    <row r="9" spans="2:15" x14ac:dyDescent="0.25">
      <c r="B9" s="8">
        <f t="shared" si="4"/>
        <v>4</v>
      </c>
      <c r="C9" s="9" t="s">
        <v>7</v>
      </c>
      <c r="D9" s="8" t="s">
        <v>5</v>
      </c>
      <c r="E9" s="4">
        <v>1</v>
      </c>
      <c r="F9" s="5">
        <v>93100</v>
      </c>
      <c r="G9" s="37">
        <f t="shared" si="0"/>
        <v>93100</v>
      </c>
      <c r="H9" s="5">
        <v>78898</v>
      </c>
      <c r="I9" s="5">
        <v>78898</v>
      </c>
      <c r="J9" s="5">
        <f t="shared" si="1"/>
        <v>93099.64</v>
      </c>
      <c r="K9" s="8" t="s">
        <v>61</v>
      </c>
      <c r="L9" s="5">
        <v>79900</v>
      </c>
      <c r="M9" s="38">
        <f t="shared" si="2"/>
        <v>94282</v>
      </c>
      <c r="N9" s="26">
        <f t="shared" si="3"/>
        <v>-1182</v>
      </c>
      <c r="O9" t="s">
        <v>70</v>
      </c>
    </row>
    <row r="10" spans="2:15" x14ac:dyDescent="0.25">
      <c r="B10" s="8">
        <f t="shared" si="4"/>
        <v>5</v>
      </c>
      <c r="C10" s="9" t="s">
        <v>8</v>
      </c>
      <c r="D10" s="8" t="s">
        <v>5</v>
      </c>
      <c r="E10" s="4">
        <v>1</v>
      </c>
      <c r="F10" s="5">
        <v>99750</v>
      </c>
      <c r="G10" s="37">
        <f t="shared" si="0"/>
        <v>99750</v>
      </c>
      <c r="H10" s="5">
        <v>84553</v>
      </c>
      <c r="I10" s="5">
        <v>84533</v>
      </c>
      <c r="J10" s="5">
        <f t="shared" si="1"/>
        <v>99748.939999999988</v>
      </c>
      <c r="K10" s="8" t="s">
        <v>61</v>
      </c>
      <c r="L10" s="5">
        <v>100000</v>
      </c>
      <c r="M10" s="38">
        <f t="shared" si="2"/>
        <v>118000</v>
      </c>
      <c r="N10" s="26">
        <f t="shared" si="3"/>
        <v>-18250</v>
      </c>
      <c r="O10" t="s">
        <v>67</v>
      </c>
    </row>
    <row r="11" spans="2:15" x14ac:dyDescent="0.25">
      <c r="B11" s="8">
        <f t="shared" si="4"/>
        <v>6</v>
      </c>
      <c r="C11" s="9" t="s">
        <v>9</v>
      </c>
      <c r="D11" s="8" t="s">
        <v>5</v>
      </c>
      <c r="E11" s="4">
        <v>3</v>
      </c>
      <c r="F11" s="5">
        <v>15516</v>
      </c>
      <c r="G11" s="37">
        <f t="shared" si="0"/>
        <v>46548</v>
      </c>
      <c r="H11" s="5">
        <v>13149</v>
      </c>
      <c r="I11" s="5">
        <v>39447</v>
      </c>
      <c r="J11" s="5">
        <f t="shared" si="1"/>
        <v>46547.46</v>
      </c>
      <c r="K11" s="8" t="s">
        <v>61</v>
      </c>
      <c r="L11" s="5">
        <v>12000</v>
      </c>
      <c r="M11" s="38">
        <f t="shared" si="2"/>
        <v>14160</v>
      </c>
      <c r="N11" s="26">
        <f t="shared" si="3"/>
        <v>32388</v>
      </c>
      <c r="O11" s="17" t="s">
        <v>71</v>
      </c>
    </row>
    <row r="12" spans="2:15" x14ac:dyDescent="0.25">
      <c r="B12" s="8">
        <f t="shared" si="4"/>
        <v>7</v>
      </c>
      <c r="C12" s="9" t="s">
        <v>10</v>
      </c>
      <c r="D12" s="8" t="s">
        <v>5</v>
      </c>
      <c r="E12" s="4">
        <v>1</v>
      </c>
      <c r="F12" s="5">
        <v>19950</v>
      </c>
      <c r="G12" s="37">
        <f t="shared" si="0"/>
        <v>19950</v>
      </c>
      <c r="H12" s="5">
        <v>16906</v>
      </c>
      <c r="I12" s="5">
        <v>16906</v>
      </c>
      <c r="J12" s="5">
        <f t="shared" si="1"/>
        <v>19949.079999999998</v>
      </c>
      <c r="K12" s="8" t="s">
        <v>61</v>
      </c>
      <c r="L12" s="5">
        <v>18360</v>
      </c>
      <c r="M12" s="38">
        <f t="shared" si="2"/>
        <v>21664.799999999999</v>
      </c>
      <c r="N12" s="26">
        <f t="shared" si="3"/>
        <v>-1714.7999999999993</v>
      </c>
      <c r="O12" s="17" t="s">
        <v>100</v>
      </c>
    </row>
    <row r="13" spans="2:15" x14ac:dyDescent="0.25">
      <c r="B13" s="8">
        <f t="shared" si="4"/>
        <v>8</v>
      </c>
      <c r="C13" s="9" t="s">
        <v>11</v>
      </c>
      <c r="D13" s="8" t="s">
        <v>5</v>
      </c>
      <c r="E13" s="4">
        <v>1</v>
      </c>
      <c r="F13" s="5">
        <v>59850</v>
      </c>
      <c r="G13" s="37">
        <f t="shared" si="0"/>
        <v>59850</v>
      </c>
      <c r="H13" s="5">
        <v>50720</v>
      </c>
      <c r="I13" s="5">
        <v>50720</v>
      </c>
      <c r="J13" s="5">
        <f t="shared" si="1"/>
        <v>59849.599999999999</v>
      </c>
      <c r="K13" s="8" t="s">
        <v>61</v>
      </c>
      <c r="L13" s="5">
        <v>43000</v>
      </c>
      <c r="M13" s="38">
        <f t="shared" si="2"/>
        <v>50740</v>
      </c>
      <c r="N13" s="26">
        <f t="shared" si="3"/>
        <v>9110</v>
      </c>
      <c r="O13" s="23" t="s">
        <v>72</v>
      </c>
    </row>
    <row r="14" spans="2:15" x14ac:dyDescent="0.25">
      <c r="B14" s="8">
        <f t="shared" si="4"/>
        <v>9</v>
      </c>
      <c r="C14" s="9" t="s">
        <v>12</v>
      </c>
      <c r="D14" s="8" t="s">
        <v>5</v>
      </c>
      <c r="E14" s="4">
        <v>1</v>
      </c>
      <c r="F14" s="5">
        <v>99750</v>
      </c>
      <c r="G14" s="37">
        <f t="shared" si="0"/>
        <v>99750</v>
      </c>
      <c r="H14" s="5">
        <v>84533</v>
      </c>
      <c r="I14" s="5">
        <v>84553</v>
      </c>
      <c r="J14" s="5">
        <f t="shared" si="1"/>
        <v>99772.54</v>
      </c>
      <c r="K14" s="8" t="s">
        <v>61</v>
      </c>
      <c r="L14" s="5">
        <v>110000</v>
      </c>
      <c r="M14" s="38">
        <f t="shared" si="2"/>
        <v>129800</v>
      </c>
      <c r="N14" s="26">
        <f t="shared" si="3"/>
        <v>-30050</v>
      </c>
      <c r="O14" s="23" t="s">
        <v>73</v>
      </c>
    </row>
    <row r="15" spans="2:15" x14ac:dyDescent="0.25">
      <c r="B15" s="8">
        <f t="shared" si="4"/>
        <v>10</v>
      </c>
      <c r="C15" s="9" t="s">
        <v>13</v>
      </c>
      <c r="D15" s="8" t="s">
        <v>5</v>
      </c>
      <c r="E15" s="4">
        <v>2</v>
      </c>
      <c r="F15" s="5">
        <v>13300</v>
      </c>
      <c r="G15" s="37">
        <f t="shared" si="0"/>
        <v>26600</v>
      </c>
      <c r="H15" s="5">
        <v>11271</v>
      </c>
      <c r="I15" s="5">
        <v>22542</v>
      </c>
      <c r="J15" s="5">
        <f t="shared" si="1"/>
        <v>26599.559999999998</v>
      </c>
      <c r="K15" s="8" t="s">
        <v>61</v>
      </c>
      <c r="L15" s="5">
        <v>15600</v>
      </c>
      <c r="M15" s="38">
        <f t="shared" si="2"/>
        <v>18408</v>
      </c>
      <c r="N15" s="26">
        <f t="shared" si="3"/>
        <v>8192</v>
      </c>
      <c r="O15" s="17" t="s">
        <v>101</v>
      </c>
    </row>
    <row r="16" spans="2:15" x14ac:dyDescent="0.25">
      <c r="B16" s="8">
        <f t="shared" si="4"/>
        <v>11</v>
      </c>
      <c r="C16" s="9" t="s">
        <v>14</v>
      </c>
      <c r="D16" s="8" t="s">
        <v>5</v>
      </c>
      <c r="E16" s="4">
        <v>2</v>
      </c>
      <c r="F16" s="5">
        <v>26600</v>
      </c>
      <c r="G16" s="37">
        <f t="shared" si="0"/>
        <v>53200</v>
      </c>
      <c r="H16" s="5">
        <v>22542</v>
      </c>
      <c r="I16" s="5">
        <f>H16*E16</f>
        <v>45084</v>
      </c>
      <c r="J16" s="5">
        <f t="shared" si="1"/>
        <v>53199.119999999995</v>
      </c>
      <c r="K16" s="8" t="s">
        <v>61</v>
      </c>
      <c r="L16" s="5">
        <v>28900</v>
      </c>
      <c r="M16" s="38">
        <f t="shared" si="2"/>
        <v>34102</v>
      </c>
      <c r="N16" s="26">
        <f t="shared" si="3"/>
        <v>19098</v>
      </c>
      <c r="O16" s="23" t="s">
        <v>74</v>
      </c>
    </row>
    <row r="17" spans="2:15" x14ac:dyDescent="0.25">
      <c r="B17" s="8">
        <f t="shared" si="4"/>
        <v>12</v>
      </c>
      <c r="C17" s="9" t="s">
        <v>15</v>
      </c>
      <c r="D17" s="8" t="s">
        <v>5</v>
      </c>
      <c r="E17" s="4">
        <v>1</v>
      </c>
      <c r="F17" s="5">
        <v>39900</v>
      </c>
      <c r="G17" s="37">
        <f t="shared" si="0"/>
        <v>39900</v>
      </c>
      <c r="H17" s="5">
        <v>33813</v>
      </c>
      <c r="I17" s="5">
        <f>H17*E17</f>
        <v>33813</v>
      </c>
      <c r="J17" s="5">
        <f t="shared" si="1"/>
        <v>39899.339999999997</v>
      </c>
      <c r="K17" s="8" t="s">
        <v>61</v>
      </c>
      <c r="L17" s="5">
        <v>45000</v>
      </c>
      <c r="M17" s="38">
        <f t="shared" si="2"/>
        <v>53100</v>
      </c>
      <c r="N17" s="26">
        <f t="shared" si="3"/>
        <v>-13200</v>
      </c>
      <c r="O17" s="23" t="s">
        <v>75</v>
      </c>
    </row>
    <row r="18" spans="2:15" x14ac:dyDescent="0.25">
      <c r="B18" s="8">
        <f t="shared" si="4"/>
        <v>13</v>
      </c>
      <c r="C18" s="9" t="s">
        <v>16</v>
      </c>
      <c r="D18" s="8" t="s">
        <v>5</v>
      </c>
      <c r="E18" s="4">
        <v>2</v>
      </c>
      <c r="F18" s="5">
        <v>25000</v>
      </c>
      <c r="G18" s="37">
        <f t="shared" si="0"/>
        <v>50000</v>
      </c>
      <c r="H18" s="5">
        <v>21186</v>
      </c>
      <c r="I18" s="5">
        <f>H18*E18</f>
        <v>42372</v>
      </c>
      <c r="J18" s="5">
        <f t="shared" si="1"/>
        <v>49998.96</v>
      </c>
      <c r="K18" s="8" t="s">
        <v>61</v>
      </c>
      <c r="L18" s="5">
        <v>20990</v>
      </c>
      <c r="M18" s="38">
        <f t="shared" si="2"/>
        <v>24768.199999999997</v>
      </c>
      <c r="N18" s="26">
        <f t="shared" si="3"/>
        <v>25231.800000000003</v>
      </c>
      <c r="O18" s="23" t="s">
        <v>76</v>
      </c>
    </row>
    <row r="19" spans="2:15" x14ac:dyDescent="0.25">
      <c r="B19" s="8">
        <f t="shared" si="4"/>
        <v>14</v>
      </c>
      <c r="C19" s="9" t="s">
        <v>17</v>
      </c>
      <c r="D19" s="8" t="s">
        <v>5</v>
      </c>
      <c r="E19" s="4">
        <v>1</v>
      </c>
      <c r="F19" s="5">
        <v>1862000</v>
      </c>
      <c r="G19" s="37">
        <f t="shared" si="0"/>
        <v>1862000</v>
      </c>
      <c r="H19" s="5">
        <v>1577966</v>
      </c>
      <c r="I19" s="5">
        <f t="shared" ref="I19:I61" si="5">H19*E19</f>
        <v>1577966</v>
      </c>
      <c r="J19" s="5">
        <f t="shared" si="1"/>
        <v>1861999.88</v>
      </c>
      <c r="K19" s="8" t="s">
        <v>61</v>
      </c>
      <c r="L19" s="5">
        <v>2000000</v>
      </c>
      <c r="M19" s="38">
        <f t="shared" si="2"/>
        <v>2360000</v>
      </c>
      <c r="N19" s="26">
        <f t="shared" si="3"/>
        <v>-498000</v>
      </c>
      <c r="O19" s="23" t="s">
        <v>77</v>
      </c>
    </row>
    <row r="20" spans="2:15" x14ac:dyDescent="0.25">
      <c r="B20" s="8">
        <f t="shared" si="4"/>
        <v>15</v>
      </c>
      <c r="C20" s="9" t="s">
        <v>18</v>
      </c>
      <c r="D20" s="8" t="s">
        <v>5</v>
      </c>
      <c r="E20" s="4">
        <v>1</v>
      </c>
      <c r="F20" s="5">
        <v>93100</v>
      </c>
      <c r="G20" s="37">
        <f t="shared" si="0"/>
        <v>93100</v>
      </c>
      <c r="H20" s="5">
        <v>78898</v>
      </c>
      <c r="I20" s="5">
        <f t="shared" si="5"/>
        <v>78898</v>
      </c>
      <c r="J20" s="5">
        <f t="shared" si="1"/>
        <v>93099.64</v>
      </c>
      <c r="K20" s="8" t="s">
        <v>61</v>
      </c>
      <c r="L20" s="5">
        <v>52500</v>
      </c>
      <c r="M20" s="38">
        <f t="shared" si="2"/>
        <v>61950</v>
      </c>
      <c r="N20" s="26">
        <f t="shared" si="3"/>
        <v>31150</v>
      </c>
      <c r="O20" s="17" t="s">
        <v>78</v>
      </c>
    </row>
    <row r="21" spans="2:15" s="18" customFormat="1" x14ac:dyDescent="0.25">
      <c r="B21" s="19">
        <f t="shared" si="4"/>
        <v>16</v>
      </c>
      <c r="C21" s="20" t="s">
        <v>19</v>
      </c>
      <c r="D21" s="19" t="s">
        <v>5</v>
      </c>
      <c r="E21" s="21">
        <v>1</v>
      </c>
      <c r="F21" s="13">
        <v>99750</v>
      </c>
      <c r="G21" s="37">
        <f t="shared" si="0"/>
        <v>99750</v>
      </c>
      <c r="H21" s="13">
        <v>84533</v>
      </c>
      <c r="I21" s="13">
        <f t="shared" si="5"/>
        <v>84533</v>
      </c>
      <c r="J21" s="13">
        <f t="shared" si="1"/>
        <v>99748.939999999988</v>
      </c>
      <c r="K21" s="19" t="s">
        <v>61</v>
      </c>
      <c r="L21" s="5">
        <v>49000</v>
      </c>
      <c r="M21" s="38">
        <f t="shared" si="2"/>
        <v>57820</v>
      </c>
      <c r="N21" s="26">
        <f t="shared" si="3"/>
        <v>41930</v>
      </c>
      <c r="O21" s="17" t="s">
        <v>79</v>
      </c>
    </row>
    <row r="22" spans="2:15" x14ac:dyDescent="0.25">
      <c r="B22" s="8">
        <f t="shared" si="4"/>
        <v>17</v>
      </c>
      <c r="C22" s="9" t="s">
        <v>20</v>
      </c>
      <c r="D22" s="8" t="s">
        <v>5</v>
      </c>
      <c r="E22" s="4">
        <v>1</v>
      </c>
      <c r="F22" s="5">
        <v>133000</v>
      </c>
      <c r="G22" s="37">
        <v>133000</v>
      </c>
      <c r="H22" s="13">
        <v>112711</v>
      </c>
      <c r="I22" s="5">
        <f t="shared" si="5"/>
        <v>112711</v>
      </c>
      <c r="J22" s="5">
        <f t="shared" si="1"/>
        <v>132998.97999999998</v>
      </c>
      <c r="K22" s="8" t="s">
        <v>61</v>
      </c>
      <c r="L22" s="5">
        <v>150000</v>
      </c>
      <c r="M22" s="38">
        <f t="shared" si="2"/>
        <v>177000</v>
      </c>
      <c r="N22" s="26">
        <f t="shared" si="3"/>
        <v>-44000</v>
      </c>
      <c r="O22" s="23" t="s">
        <v>80</v>
      </c>
    </row>
    <row r="23" spans="2:15" x14ac:dyDescent="0.25">
      <c r="B23" s="8">
        <f t="shared" si="4"/>
        <v>18</v>
      </c>
      <c r="C23" s="9" t="s">
        <v>102</v>
      </c>
      <c r="D23" s="8" t="s">
        <v>5</v>
      </c>
      <c r="E23" s="4">
        <v>1</v>
      </c>
      <c r="F23" s="5">
        <v>199500</v>
      </c>
      <c r="G23" s="37">
        <f t="shared" si="0"/>
        <v>199500</v>
      </c>
      <c r="H23" s="5">
        <v>169067</v>
      </c>
      <c r="I23" s="5">
        <f t="shared" si="5"/>
        <v>169067</v>
      </c>
      <c r="J23" s="5">
        <f t="shared" si="1"/>
        <v>199499.06</v>
      </c>
      <c r="K23" s="8" t="s">
        <v>61</v>
      </c>
      <c r="L23" s="5">
        <v>175000</v>
      </c>
      <c r="M23" s="38">
        <f t="shared" si="2"/>
        <v>206500</v>
      </c>
      <c r="N23" s="26">
        <f t="shared" si="3"/>
        <v>-7000</v>
      </c>
      <c r="O23" s="17" t="s">
        <v>103</v>
      </c>
    </row>
    <row r="24" spans="2:15" x14ac:dyDescent="0.25">
      <c r="B24" s="8">
        <f t="shared" si="4"/>
        <v>19</v>
      </c>
      <c r="C24" s="9" t="s">
        <v>21</v>
      </c>
      <c r="D24" s="8" t="s">
        <v>5</v>
      </c>
      <c r="E24" s="4">
        <v>1</v>
      </c>
      <c r="F24" s="5">
        <v>3990</v>
      </c>
      <c r="G24" s="37">
        <f t="shared" si="0"/>
        <v>3990</v>
      </c>
      <c r="H24" s="5">
        <v>3381</v>
      </c>
      <c r="I24" s="5">
        <f t="shared" si="5"/>
        <v>3381</v>
      </c>
      <c r="J24" s="5">
        <f t="shared" si="1"/>
        <v>3989.58</v>
      </c>
      <c r="K24" s="8" t="s">
        <v>61</v>
      </c>
      <c r="L24" s="5">
        <v>3500</v>
      </c>
      <c r="M24" s="38">
        <f t="shared" si="2"/>
        <v>4130</v>
      </c>
      <c r="N24" s="26">
        <f t="shared" si="3"/>
        <v>-140</v>
      </c>
      <c r="O24" s="23" t="s">
        <v>81</v>
      </c>
    </row>
    <row r="25" spans="2:15" hidden="1" x14ac:dyDescent="0.25">
      <c r="B25" s="8">
        <f t="shared" si="4"/>
        <v>20</v>
      </c>
      <c r="C25" s="9" t="s">
        <v>22</v>
      </c>
      <c r="D25" s="8" t="s">
        <v>5</v>
      </c>
      <c r="E25" s="4">
        <v>1</v>
      </c>
      <c r="F25" s="5">
        <v>99750</v>
      </c>
      <c r="G25" s="35">
        <f t="shared" si="0"/>
        <v>99750</v>
      </c>
      <c r="H25" s="5">
        <v>84533</v>
      </c>
      <c r="I25" s="5">
        <f t="shared" si="5"/>
        <v>84533</v>
      </c>
      <c r="J25" s="5">
        <f t="shared" si="1"/>
        <v>99748.939999999988</v>
      </c>
      <c r="K25" s="8" t="s">
        <v>61</v>
      </c>
      <c r="L25" s="27" t="s">
        <v>67</v>
      </c>
      <c r="M25" s="36" t="e">
        <f t="shared" si="2"/>
        <v>#VALUE!</v>
      </c>
      <c r="N25" s="26"/>
      <c r="O25" s="22"/>
    </row>
    <row r="26" spans="2:15" x14ac:dyDescent="0.25">
      <c r="B26" s="8">
        <f t="shared" si="4"/>
        <v>21</v>
      </c>
      <c r="C26" s="9" t="s">
        <v>23</v>
      </c>
      <c r="D26" s="8" t="s">
        <v>5</v>
      </c>
      <c r="E26" s="4">
        <v>1</v>
      </c>
      <c r="F26" s="5">
        <v>33250</v>
      </c>
      <c r="G26" s="37">
        <f t="shared" si="0"/>
        <v>33250</v>
      </c>
      <c r="H26" s="5">
        <v>28177</v>
      </c>
      <c r="I26" s="5">
        <f t="shared" si="5"/>
        <v>28177</v>
      </c>
      <c r="J26" s="5">
        <f t="shared" si="1"/>
        <v>33248.86</v>
      </c>
      <c r="K26" s="8" t="s">
        <v>61</v>
      </c>
      <c r="L26" s="5">
        <v>50000</v>
      </c>
      <c r="M26" s="38">
        <f t="shared" si="2"/>
        <v>59000</v>
      </c>
      <c r="N26" s="26">
        <f t="shared" ref="N26:N27" si="6">G26-M26</f>
        <v>-25750</v>
      </c>
      <c r="O26" s="23" t="s">
        <v>82</v>
      </c>
    </row>
    <row r="27" spans="2:15" x14ac:dyDescent="0.25">
      <c r="B27" s="8">
        <f t="shared" si="4"/>
        <v>22</v>
      </c>
      <c r="C27" s="9" t="s">
        <v>83</v>
      </c>
      <c r="D27" s="8" t="s">
        <v>5</v>
      </c>
      <c r="E27" s="4">
        <v>1</v>
      </c>
      <c r="F27" s="5">
        <v>79800</v>
      </c>
      <c r="G27" s="37">
        <f t="shared" si="0"/>
        <v>79800</v>
      </c>
      <c r="H27" s="5">
        <v>67627</v>
      </c>
      <c r="I27" s="5">
        <f t="shared" si="5"/>
        <v>67627</v>
      </c>
      <c r="J27" s="5">
        <f t="shared" si="1"/>
        <v>79799.86</v>
      </c>
      <c r="K27" s="8" t="s">
        <v>61</v>
      </c>
      <c r="L27" s="5">
        <v>72000</v>
      </c>
      <c r="M27" s="38">
        <f t="shared" si="2"/>
        <v>84960</v>
      </c>
      <c r="N27" s="26">
        <f t="shared" si="6"/>
        <v>-5160</v>
      </c>
      <c r="O27" s="23" t="s">
        <v>84</v>
      </c>
    </row>
    <row r="28" spans="2:15" hidden="1" x14ac:dyDescent="0.25">
      <c r="B28" s="8">
        <f t="shared" si="4"/>
        <v>23</v>
      </c>
      <c r="C28" s="9" t="s">
        <v>85</v>
      </c>
      <c r="D28" s="8" t="s">
        <v>5</v>
      </c>
      <c r="E28" s="4">
        <v>1</v>
      </c>
      <c r="F28" s="5">
        <v>86450</v>
      </c>
      <c r="G28" s="35">
        <f t="shared" si="0"/>
        <v>86450</v>
      </c>
      <c r="H28" s="5">
        <v>73262</v>
      </c>
      <c r="I28" s="5">
        <f t="shared" si="5"/>
        <v>73262</v>
      </c>
      <c r="J28" s="5">
        <f t="shared" si="1"/>
        <v>86449.159999999989</v>
      </c>
      <c r="K28" s="8" t="s">
        <v>61</v>
      </c>
      <c r="L28" s="28" t="s">
        <v>67</v>
      </c>
      <c r="M28" s="36" t="e">
        <f t="shared" si="2"/>
        <v>#VALUE!</v>
      </c>
      <c r="N28" s="26"/>
      <c r="O28" s="22"/>
    </row>
    <row r="29" spans="2:15" x14ac:dyDescent="0.25">
      <c r="B29" s="8">
        <f t="shared" si="4"/>
        <v>24</v>
      </c>
      <c r="C29" s="9" t="s">
        <v>24</v>
      </c>
      <c r="D29" s="8" t="s">
        <v>54</v>
      </c>
      <c r="E29" s="4">
        <v>1</v>
      </c>
      <c r="F29" s="5">
        <v>1100000</v>
      </c>
      <c r="G29" s="37">
        <f t="shared" si="0"/>
        <v>1100000</v>
      </c>
      <c r="H29" s="5">
        <v>900000</v>
      </c>
      <c r="I29" s="5">
        <v>900000</v>
      </c>
      <c r="J29" s="5">
        <f t="shared" si="1"/>
        <v>1062000</v>
      </c>
      <c r="K29" s="8" t="s">
        <v>61</v>
      </c>
      <c r="L29" s="5">
        <v>1035000</v>
      </c>
      <c r="M29" s="38">
        <f t="shared" si="2"/>
        <v>1221300</v>
      </c>
      <c r="N29" s="26">
        <f t="shared" ref="N29:N34" si="7">G29-M29</f>
        <v>-121300</v>
      </c>
      <c r="O29" s="23" t="s">
        <v>104</v>
      </c>
    </row>
    <row r="30" spans="2:15" x14ac:dyDescent="0.25">
      <c r="B30" s="8">
        <f t="shared" si="4"/>
        <v>25</v>
      </c>
      <c r="C30" s="9" t="s">
        <v>25</v>
      </c>
      <c r="D30" s="8" t="s">
        <v>5</v>
      </c>
      <c r="E30" s="4">
        <v>1</v>
      </c>
      <c r="F30" s="5">
        <v>33250</v>
      </c>
      <c r="G30" s="37">
        <f t="shared" si="0"/>
        <v>33250</v>
      </c>
      <c r="H30" s="5">
        <v>28177</v>
      </c>
      <c r="I30" s="5">
        <f t="shared" si="5"/>
        <v>28177</v>
      </c>
      <c r="J30" s="5">
        <f t="shared" si="1"/>
        <v>33248.86</v>
      </c>
      <c r="K30" s="8" t="s">
        <v>61</v>
      </c>
      <c r="L30" s="5">
        <v>31000</v>
      </c>
      <c r="M30" s="38">
        <f t="shared" si="2"/>
        <v>36580</v>
      </c>
      <c r="N30" s="26">
        <f t="shared" si="7"/>
        <v>-3330</v>
      </c>
      <c r="O30" s="23" t="s">
        <v>86</v>
      </c>
    </row>
    <row r="31" spans="2:15" x14ac:dyDescent="0.25">
      <c r="B31" s="8">
        <f t="shared" si="4"/>
        <v>26</v>
      </c>
      <c r="C31" s="9" t="s">
        <v>26</v>
      </c>
      <c r="D31" s="8" t="s">
        <v>5</v>
      </c>
      <c r="E31" s="4">
        <v>1</v>
      </c>
      <c r="F31" s="5">
        <v>159600</v>
      </c>
      <c r="G31" s="37">
        <f t="shared" si="0"/>
        <v>159600</v>
      </c>
      <c r="H31" s="5">
        <v>135254</v>
      </c>
      <c r="I31" s="5">
        <f t="shared" si="5"/>
        <v>135254</v>
      </c>
      <c r="J31" s="5">
        <f t="shared" si="1"/>
        <v>159599.72</v>
      </c>
      <c r="K31" s="8" t="s">
        <v>61</v>
      </c>
      <c r="L31" s="5">
        <v>155000</v>
      </c>
      <c r="M31" s="38">
        <f t="shared" si="2"/>
        <v>182900</v>
      </c>
      <c r="N31" s="26">
        <f t="shared" si="7"/>
        <v>-23300</v>
      </c>
      <c r="O31" s="23" t="s">
        <v>87</v>
      </c>
    </row>
    <row r="32" spans="2:15" x14ac:dyDescent="0.25">
      <c r="B32" s="8">
        <f t="shared" si="4"/>
        <v>27</v>
      </c>
      <c r="C32" s="9" t="s">
        <v>26</v>
      </c>
      <c r="D32" s="8" t="s">
        <v>5</v>
      </c>
      <c r="E32" s="4">
        <v>1</v>
      </c>
      <c r="F32" s="5">
        <v>159600</v>
      </c>
      <c r="G32" s="37">
        <f t="shared" si="0"/>
        <v>159600</v>
      </c>
      <c r="H32" s="5">
        <v>135254</v>
      </c>
      <c r="I32" s="5">
        <f t="shared" si="5"/>
        <v>135254</v>
      </c>
      <c r="J32" s="5">
        <f t="shared" si="1"/>
        <v>159599.72</v>
      </c>
      <c r="K32" s="8" t="s">
        <v>61</v>
      </c>
      <c r="L32" s="5">
        <v>155000</v>
      </c>
      <c r="M32" s="38">
        <f t="shared" si="2"/>
        <v>182900</v>
      </c>
      <c r="N32" s="26">
        <f t="shared" si="7"/>
        <v>-23300</v>
      </c>
      <c r="O32" s="23" t="s">
        <v>87</v>
      </c>
    </row>
    <row r="33" spans="2:25" x14ac:dyDescent="0.25">
      <c r="B33" s="8">
        <f t="shared" si="4"/>
        <v>28</v>
      </c>
      <c r="C33" s="9" t="s">
        <v>27</v>
      </c>
      <c r="D33" s="8" t="s">
        <v>5</v>
      </c>
      <c r="E33" s="4">
        <v>1</v>
      </c>
      <c r="F33" s="5">
        <v>53200</v>
      </c>
      <c r="G33" s="37">
        <f t="shared" si="0"/>
        <v>53200</v>
      </c>
      <c r="H33" s="5">
        <v>45084</v>
      </c>
      <c r="I33" s="5">
        <f t="shared" si="5"/>
        <v>45084</v>
      </c>
      <c r="J33" s="5">
        <f t="shared" si="1"/>
        <v>53199.119999999995</v>
      </c>
      <c r="K33" s="8" t="s">
        <v>61</v>
      </c>
      <c r="L33" s="5">
        <v>74000</v>
      </c>
      <c r="M33" s="38">
        <f t="shared" si="2"/>
        <v>87320</v>
      </c>
      <c r="N33" s="26">
        <f t="shared" si="7"/>
        <v>-34120</v>
      </c>
      <c r="O33" s="23" t="s">
        <v>88</v>
      </c>
    </row>
    <row r="34" spans="2:25" x14ac:dyDescent="0.25">
      <c r="B34" s="8">
        <f t="shared" si="4"/>
        <v>29</v>
      </c>
      <c r="C34" s="9" t="s">
        <v>28</v>
      </c>
      <c r="D34" s="8" t="s">
        <v>5</v>
      </c>
      <c r="E34" s="4">
        <v>1</v>
      </c>
      <c r="F34" s="5">
        <v>332500</v>
      </c>
      <c r="G34" s="37">
        <f t="shared" si="0"/>
        <v>332500</v>
      </c>
      <c r="H34" s="5">
        <v>281779</v>
      </c>
      <c r="I34" s="5">
        <f t="shared" si="5"/>
        <v>281779</v>
      </c>
      <c r="J34" s="5">
        <f t="shared" si="1"/>
        <v>332499.21999999997</v>
      </c>
      <c r="K34" s="8" t="s">
        <v>61</v>
      </c>
      <c r="L34" s="5">
        <v>350000</v>
      </c>
      <c r="M34" s="38">
        <f t="shared" si="2"/>
        <v>413000</v>
      </c>
      <c r="N34" s="26">
        <f t="shared" si="7"/>
        <v>-80500</v>
      </c>
      <c r="O34" s="23" t="s">
        <v>90</v>
      </c>
    </row>
    <row r="35" spans="2:25" hidden="1" x14ac:dyDescent="0.25">
      <c r="B35" s="8">
        <f t="shared" si="4"/>
        <v>30</v>
      </c>
      <c r="C35" s="9" t="s">
        <v>52</v>
      </c>
      <c r="D35" s="8" t="s">
        <v>5</v>
      </c>
      <c r="E35" s="4">
        <v>5</v>
      </c>
      <c r="F35" s="5">
        <v>5000</v>
      </c>
      <c r="G35" s="35">
        <f t="shared" si="0"/>
        <v>25000</v>
      </c>
      <c r="H35" s="5">
        <v>4237</v>
      </c>
      <c r="I35" s="5">
        <f t="shared" si="5"/>
        <v>21185</v>
      </c>
      <c r="J35" s="5">
        <f t="shared" si="1"/>
        <v>24998.3</v>
      </c>
      <c r="K35" s="8" t="s">
        <v>61</v>
      </c>
      <c r="L35" s="28" t="s">
        <v>67</v>
      </c>
      <c r="M35" s="36" t="e">
        <f t="shared" si="2"/>
        <v>#VALUE!</v>
      </c>
      <c r="N35" s="26"/>
      <c r="O35" s="23"/>
    </row>
    <row r="36" spans="2:25" x14ac:dyDescent="0.25">
      <c r="B36" s="8">
        <f t="shared" si="4"/>
        <v>31</v>
      </c>
      <c r="C36" s="9" t="s">
        <v>29</v>
      </c>
      <c r="D36" s="8" t="s">
        <v>5</v>
      </c>
      <c r="E36" s="4">
        <v>2</v>
      </c>
      <c r="F36" s="5">
        <v>20000</v>
      </c>
      <c r="G36" s="37">
        <f t="shared" si="0"/>
        <v>40000</v>
      </c>
      <c r="H36" s="5">
        <v>33898</v>
      </c>
      <c r="I36" s="5">
        <f t="shared" si="5"/>
        <v>67796</v>
      </c>
      <c r="J36" s="5">
        <f t="shared" si="1"/>
        <v>79999.28</v>
      </c>
      <c r="K36" s="8" t="s">
        <v>61</v>
      </c>
      <c r="L36" s="5">
        <v>27000</v>
      </c>
      <c r="M36" s="38">
        <f t="shared" si="2"/>
        <v>31860</v>
      </c>
      <c r="N36" s="26">
        <f t="shared" ref="N36:N54" si="8">G36-M36</f>
        <v>8140</v>
      </c>
      <c r="O36" s="23" t="s">
        <v>89</v>
      </c>
    </row>
    <row r="37" spans="2:25" x14ac:dyDescent="0.25">
      <c r="B37" s="8">
        <f t="shared" si="4"/>
        <v>32</v>
      </c>
      <c r="C37" s="9" t="s">
        <v>30</v>
      </c>
      <c r="D37" s="8" t="s">
        <v>5</v>
      </c>
      <c r="E37" s="4">
        <v>2</v>
      </c>
      <c r="F37" s="5">
        <v>100000</v>
      </c>
      <c r="G37" s="37">
        <f t="shared" si="0"/>
        <v>200000</v>
      </c>
      <c r="H37" s="5">
        <v>84745</v>
      </c>
      <c r="I37" s="5">
        <f t="shared" si="5"/>
        <v>169490</v>
      </c>
      <c r="J37" s="5">
        <f t="shared" si="1"/>
        <v>199998.19999999998</v>
      </c>
      <c r="K37" s="8" t="s">
        <v>61</v>
      </c>
      <c r="L37" s="5">
        <v>110000</v>
      </c>
      <c r="M37" s="38">
        <f t="shared" si="2"/>
        <v>129800</v>
      </c>
      <c r="N37" s="26">
        <f t="shared" si="8"/>
        <v>70200</v>
      </c>
      <c r="O37" s="23" t="s">
        <v>91</v>
      </c>
    </row>
    <row r="38" spans="2:25" x14ac:dyDescent="0.25">
      <c r="B38" s="8">
        <f t="shared" si="4"/>
        <v>33</v>
      </c>
      <c r="C38" s="9" t="s">
        <v>31</v>
      </c>
      <c r="D38" s="8" t="s">
        <v>5</v>
      </c>
      <c r="E38" s="4">
        <v>2</v>
      </c>
      <c r="F38" s="5">
        <v>150000</v>
      </c>
      <c r="G38" s="37">
        <f t="shared" si="0"/>
        <v>300000</v>
      </c>
      <c r="H38" s="5">
        <v>254236</v>
      </c>
      <c r="I38" s="5">
        <f t="shared" si="5"/>
        <v>508472</v>
      </c>
      <c r="J38" s="5">
        <f t="shared" si="1"/>
        <v>599996.96</v>
      </c>
      <c r="K38" s="8" t="s">
        <v>61</v>
      </c>
      <c r="L38" s="5">
        <v>170000</v>
      </c>
      <c r="M38" s="38">
        <f t="shared" si="2"/>
        <v>200600</v>
      </c>
      <c r="N38" s="26">
        <f t="shared" si="8"/>
        <v>99400</v>
      </c>
      <c r="O38" s="23" t="s">
        <v>92</v>
      </c>
    </row>
    <row r="39" spans="2:25" x14ac:dyDescent="0.25">
      <c r="B39" s="8">
        <f t="shared" si="4"/>
        <v>34</v>
      </c>
      <c r="C39" s="9" t="s">
        <v>32</v>
      </c>
      <c r="D39" s="8" t="s">
        <v>5</v>
      </c>
      <c r="E39" s="4">
        <v>1</v>
      </c>
      <c r="F39" s="5">
        <v>1300000</v>
      </c>
      <c r="G39" s="37">
        <f t="shared" si="0"/>
        <v>1300000</v>
      </c>
      <c r="H39" s="5">
        <v>1101694</v>
      </c>
      <c r="I39" s="5">
        <f t="shared" si="5"/>
        <v>1101694</v>
      </c>
      <c r="J39" s="5">
        <f t="shared" si="1"/>
        <v>1299998.92</v>
      </c>
      <c r="K39" s="8" t="s">
        <v>61</v>
      </c>
      <c r="L39" s="5">
        <v>1000000</v>
      </c>
      <c r="M39" s="38">
        <f t="shared" si="2"/>
        <v>1180000</v>
      </c>
      <c r="N39" s="26">
        <f t="shared" si="8"/>
        <v>120000</v>
      </c>
      <c r="O39" s="23" t="s">
        <v>93</v>
      </c>
    </row>
    <row r="40" spans="2:25" x14ac:dyDescent="0.25">
      <c r="B40" s="8">
        <f t="shared" si="4"/>
        <v>35</v>
      </c>
      <c r="C40" s="9" t="s">
        <v>33</v>
      </c>
      <c r="D40" s="8" t="s">
        <v>5</v>
      </c>
      <c r="E40" s="4">
        <v>1</v>
      </c>
      <c r="F40" s="5">
        <v>2400000</v>
      </c>
      <c r="G40" s="37">
        <f t="shared" si="0"/>
        <v>2400000</v>
      </c>
      <c r="H40" s="5">
        <v>2033898</v>
      </c>
      <c r="I40" s="5">
        <f t="shared" si="5"/>
        <v>2033898</v>
      </c>
      <c r="J40" s="5">
        <f t="shared" si="1"/>
        <v>2399999.6399999997</v>
      </c>
      <c r="K40" s="8" t="s">
        <v>61</v>
      </c>
      <c r="L40" s="29">
        <f>1035000+918000</f>
        <v>1953000</v>
      </c>
      <c r="M40" s="38">
        <f t="shared" si="2"/>
        <v>2304540</v>
      </c>
      <c r="N40" s="26">
        <f t="shared" si="8"/>
        <v>95460</v>
      </c>
      <c r="O40" s="17" t="s">
        <v>94</v>
      </c>
      <c r="Y40" s="17" t="s">
        <v>95</v>
      </c>
    </row>
    <row r="41" spans="2:25" x14ac:dyDescent="0.25">
      <c r="B41" s="8">
        <f t="shared" si="4"/>
        <v>36</v>
      </c>
      <c r="C41" s="9" t="s">
        <v>109</v>
      </c>
      <c r="D41" s="8" t="s">
        <v>5</v>
      </c>
      <c r="E41" s="4">
        <v>1</v>
      </c>
      <c r="F41" s="5">
        <v>2500000</v>
      </c>
      <c r="G41" s="37">
        <f t="shared" si="0"/>
        <v>2500000</v>
      </c>
      <c r="H41" s="5">
        <v>2118644</v>
      </c>
      <c r="I41" s="5">
        <f t="shared" si="5"/>
        <v>2118644</v>
      </c>
      <c r="J41" s="5">
        <f t="shared" si="1"/>
        <v>2499999.92</v>
      </c>
      <c r="K41" s="8" t="s">
        <v>61</v>
      </c>
      <c r="L41" s="5">
        <v>2649449</v>
      </c>
      <c r="M41" s="38">
        <f t="shared" si="2"/>
        <v>3126349.82</v>
      </c>
      <c r="N41" s="26">
        <f t="shared" si="8"/>
        <v>-626349.81999999983</v>
      </c>
      <c r="O41" t="s">
        <v>116</v>
      </c>
    </row>
    <row r="42" spans="2:25" x14ac:dyDescent="0.25">
      <c r="B42" s="8">
        <f t="shared" si="4"/>
        <v>37</v>
      </c>
      <c r="C42" s="25" t="s">
        <v>34</v>
      </c>
      <c r="D42" s="8" t="s">
        <v>5</v>
      </c>
      <c r="E42" s="4">
        <v>1</v>
      </c>
      <c r="F42" s="14" t="s">
        <v>67</v>
      </c>
      <c r="G42" s="37">
        <v>2800000</v>
      </c>
      <c r="H42" s="13">
        <v>2372881</v>
      </c>
      <c r="I42" s="13">
        <f t="shared" si="5"/>
        <v>2372881</v>
      </c>
      <c r="J42" s="5">
        <f t="shared" si="1"/>
        <v>2799999.58</v>
      </c>
      <c r="K42" s="8" t="s">
        <v>61</v>
      </c>
      <c r="L42" s="5">
        <v>2400000</v>
      </c>
      <c r="M42" s="38">
        <f t="shared" si="2"/>
        <v>2832000</v>
      </c>
      <c r="N42" s="26">
        <f t="shared" si="8"/>
        <v>-32000</v>
      </c>
      <c r="O42" s="17" t="s">
        <v>111</v>
      </c>
    </row>
    <row r="43" spans="2:25" x14ac:dyDescent="0.25">
      <c r="B43" s="8">
        <f t="shared" si="4"/>
        <v>38</v>
      </c>
      <c r="C43" s="9" t="s">
        <v>35</v>
      </c>
      <c r="D43" s="8" t="s">
        <v>5</v>
      </c>
      <c r="E43" s="4">
        <v>1</v>
      </c>
      <c r="F43" s="5">
        <v>3400000</v>
      </c>
      <c r="G43" s="37">
        <f t="shared" si="0"/>
        <v>3400000</v>
      </c>
      <c r="H43" s="5">
        <v>2881355</v>
      </c>
      <c r="I43" s="5">
        <f t="shared" si="5"/>
        <v>2881355</v>
      </c>
      <c r="J43" s="5">
        <f t="shared" si="1"/>
        <v>3399998.9</v>
      </c>
      <c r="K43" s="8" t="s">
        <v>61</v>
      </c>
      <c r="L43" s="5">
        <v>3120000</v>
      </c>
      <c r="M43" s="38">
        <f t="shared" si="2"/>
        <v>3681600</v>
      </c>
      <c r="N43" s="26">
        <f t="shared" si="8"/>
        <v>-281600</v>
      </c>
      <c r="O43" s="17" t="s">
        <v>96</v>
      </c>
    </row>
    <row r="44" spans="2:25" x14ac:dyDescent="0.25">
      <c r="B44" s="8">
        <f t="shared" si="4"/>
        <v>39</v>
      </c>
      <c r="C44" s="9" t="s">
        <v>36</v>
      </c>
      <c r="D44" s="8" t="s">
        <v>5</v>
      </c>
      <c r="E44" s="4">
        <v>1</v>
      </c>
      <c r="F44" s="5">
        <v>1000000</v>
      </c>
      <c r="G44" s="37">
        <f t="shared" si="0"/>
        <v>1000000</v>
      </c>
      <c r="H44" s="5">
        <v>847462</v>
      </c>
      <c r="I44" s="5">
        <f t="shared" si="5"/>
        <v>847462</v>
      </c>
      <c r="J44" s="5">
        <f t="shared" si="1"/>
        <v>1000005.1599999999</v>
      </c>
      <c r="K44" s="8" t="s">
        <v>61</v>
      </c>
      <c r="L44" s="5">
        <v>1000000</v>
      </c>
      <c r="M44" s="38">
        <f t="shared" si="2"/>
        <v>1180000</v>
      </c>
      <c r="N44" s="26">
        <f t="shared" si="8"/>
        <v>-180000</v>
      </c>
      <c r="O44" t="s">
        <v>115</v>
      </c>
    </row>
    <row r="45" spans="2:25" x14ac:dyDescent="0.25">
      <c r="B45" s="8">
        <f t="shared" si="4"/>
        <v>40</v>
      </c>
      <c r="C45" s="25" t="s">
        <v>97</v>
      </c>
      <c r="D45" s="8" t="s">
        <v>55</v>
      </c>
      <c r="E45" s="4">
        <v>1</v>
      </c>
      <c r="F45" s="5">
        <v>4900000</v>
      </c>
      <c r="G45" s="37">
        <f t="shared" si="0"/>
        <v>4900000</v>
      </c>
      <c r="H45" s="5">
        <v>5000000</v>
      </c>
      <c r="I45" s="5">
        <f t="shared" si="5"/>
        <v>5000000</v>
      </c>
      <c r="J45" s="5">
        <f t="shared" si="1"/>
        <v>5900000</v>
      </c>
      <c r="K45" s="8" t="s">
        <v>61</v>
      </c>
      <c r="L45" s="5">
        <v>4900000</v>
      </c>
      <c r="M45" s="38">
        <f t="shared" si="2"/>
        <v>5782000</v>
      </c>
      <c r="N45" s="26">
        <f t="shared" si="8"/>
        <v>-882000</v>
      </c>
      <c r="O45" s="23" t="s">
        <v>104</v>
      </c>
    </row>
    <row r="46" spans="2:25" x14ac:dyDescent="0.25">
      <c r="B46" s="8">
        <f t="shared" si="4"/>
        <v>41</v>
      </c>
      <c r="C46" s="9" t="s">
        <v>53</v>
      </c>
      <c r="D46" s="8" t="s">
        <v>5</v>
      </c>
      <c r="E46" s="4">
        <v>1</v>
      </c>
      <c r="F46" s="5">
        <v>1000000</v>
      </c>
      <c r="G46" s="37">
        <f t="shared" si="0"/>
        <v>1000000</v>
      </c>
      <c r="H46" s="5">
        <v>847457</v>
      </c>
      <c r="I46" s="5">
        <f t="shared" si="5"/>
        <v>847457</v>
      </c>
      <c r="J46" s="5">
        <f t="shared" si="1"/>
        <v>999999.25999999989</v>
      </c>
      <c r="K46" s="8" t="s">
        <v>61</v>
      </c>
      <c r="L46" s="5">
        <v>900000</v>
      </c>
      <c r="M46" s="38">
        <f t="shared" si="2"/>
        <v>1062000</v>
      </c>
      <c r="N46" s="26">
        <f t="shared" si="8"/>
        <v>-62000</v>
      </c>
      <c r="O46" t="s">
        <v>115</v>
      </c>
    </row>
    <row r="47" spans="2:25" x14ac:dyDescent="0.25">
      <c r="B47" s="8">
        <f t="shared" si="4"/>
        <v>42</v>
      </c>
      <c r="C47" s="9" t="s">
        <v>37</v>
      </c>
      <c r="D47" s="8" t="s">
        <v>56</v>
      </c>
      <c r="E47" s="4">
        <v>1</v>
      </c>
      <c r="F47" s="5">
        <v>1404200</v>
      </c>
      <c r="G47" s="37">
        <f t="shared" si="0"/>
        <v>1404200</v>
      </c>
      <c r="H47" s="5">
        <v>1190000</v>
      </c>
      <c r="I47" s="5">
        <f t="shared" si="5"/>
        <v>1190000</v>
      </c>
      <c r="J47" s="5">
        <f t="shared" si="1"/>
        <v>1404200</v>
      </c>
      <c r="K47" s="8" t="s">
        <v>61</v>
      </c>
      <c r="L47" s="5">
        <v>1200000</v>
      </c>
      <c r="M47" s="38">
        <f t="shared" si="2"/>
        <v>1416000</v>
      </c>
      <c r="N47" s="26">
        <f t="shared" si="8"/>
        <v>-11800</v>
      </c>
      <c r="O47" s="17" t="s">
        <v>98</v>
      </c>
    </row>
    <row r="48" spans="2:25" x14ac:dyDescent="0.25">
      <c r="B48" s="8">
        <f t="shared" si="4"/>
        <v>43</v>
      </c>
      <c r="C48" s="25" t="s">
        <v>38</v>
      </c>
      <c r="D48" s="8" t="s">
        <v>5</v>
      </c>
      <c r="E48" s="4">
        <v>1</v>
      </c>
      <c r="F48" s="5">
        <v>3325000</v>
      </c>
      <c r="G48" s="37">
        <f t="shared" si="0"/>
        <v>3325000</v>
      </c>
      <c r="H48" s="5">
        <v>2817796</v>
      </c>
      <c r="I48" s="5">
        <f t="shared" si="5"/>
        <v>2817796</v>
      </c>
      <c r="J48" s="5">
        <f t="shared" si="1"/>
        <v>3324999.28</v>
      </c>
      <c r="K48" s="8" t="s">
        <v>61</v>
      </c>
      <c r="L48" s="5">
        <v>3000000</v>
      </c>
      <c r="M48" s="38">
        <f t="shared" si="2"/>
        <v>3540000</v>
      </c>
      <c r="N48" s="26">
        <f t="shared" si="8"/>
        <v>-215000</v>
      </c>
      <c r="O48" t="s">
        <v>118</v>
      </c>
    </row>
    <row r="49" spans="2:15" x14ac:dyDescent="0.25">
      <c r="B49" s="8">
        <f t="shared" si="4"/>
        <v>44</v>
      </c>
      <c r="C49" s="25" t="s">
        <v>39</v>
      </c>
      <c r="D49" s="8" t="s">
        <v>5</v>
      </c>
      <c r="E49" s="4">
        <v>1</v>
      </c>
      <c r="F49" s="5">
        <v>14600000</v>
      </c>
      <c r="G49" s="37">
        <f t="shared" si="0"/>
        <v>14600000</v>
      </c>
      <c r="H49" s="5">
        <v>12372881</v>
      </c>
      <c r="I49" s="5">
        <f t="shared" si="5"/>
        <v>12372881</v>
      </c>
      <c r="J49" s="5">
        <f t="shared" si="1"/>
        <v>14599999.58</v>
      </c>
      <c r="K49" s="8" t="s">
        <v>61</v>
      </c>
      <c r="L49" s="5">
        <v>14530810</v>
      </c>
      <c r="M49" s="38">
        <f t="shared" si="2"/>
        <v>17146355.800000001</v>
      </c>
      <c r="N49" s="26">
        <f t="shared" si="8"/>
        <v>-2546355.8000000007</v>
      </c>
      <c r="O49" t="s">
        <v>60</v>
      </c>
    </row>
    <row r="50" spans="2:15" x14ac:dyDescent="0.25">
      <c r="B50" s="8">
        <f t="shared" si="4"/>
        <v>45</v>
      </c>
      <c r="C50" s="25" t="s">
        <v>40</v>
      </c>
      <c r="D50" s="8" t="s">
        <v>5</v>
      </c>
      <c r="E50" s="4">
        <v>1</v>
      </c>
      <c r="F50" s="5">
        <v>2660000</v>
      </c>
      <c r="G50" s="37">
        <f t="shared" si="0"/>
        <v>2660000</v>
      </c>
      <c r="H50" s="5">
        <v>2254237</v>
      </c>
      <c r="I50" s="5">
        <f t="shared" si="5"/>
        <v>2254237</v>
      </c>
      <c r="J50" s="5">
        <f t="shared" si="1"/>
        <v>2659999.6599999997</v>
      </c>
      <c r="K50" s="8" t="s">
        <v>61</v>
      </c>
      <c r="L50" s="5">
        <v>2500000</v>
      </c>
      <c r="M50" s="38">
        <f t="shared" si="2"/>
        <v>2950000</v>
      </c>
      <c r="N50" s="26">
        <f t="shared" si="8"/>
        <v>-290000</v>
      </c>
      <c r="O50" t="s">
        <v>110</v>
      </c>
    </row>
    <row r="51" spans="2:15" x14ac:dyDescent="0.25">
      <c r="B51" s="8">
        <f t="shared" si="4"/>
        <v>46</v>
      </c>
      <c r="C51" s="9" t="s">
        <v>41</v>
      </c>
      <c r="D51" s="8" t="s">
        <v>5</v>
      </c>
      <c r="E51" s="4">
        <v>1</v>
      </c>
      <c r="F51" s="5">
        <v>1500000</v>
      </c>
      <c r="G51" s="37">
        <f t="shared" si="0"/>
        <v>1500000</v>
      </c>
      <c r="H51" s="5">
        <v>1271186</v>
      </c>
      <c r="I51" s="5">
        <f t="shared" si="5"/>
        <v>1271186</v>
      </c>
      <c r="J51" s="5">
        <f t="shared" si="1"/>
        <v>1499999.48</v>
      </c>
      <c r="K51" s="8" t="s">
        <v>61</v>
      </c>
      <c r="L51" s="5">
        <v>1400000</v>
      </c>
      <c r="M51" s="38">
        <v>1500000</v>
      </c>
      <c r="N51" s="26">
        <f t="shared" si="8"/>
        <v>0</v>
      </c>
    </row>
    <row r="52" spans="2:15" x14ac:dyDescent="0.25">
      <c r="B52" s="8">
        <f t="shared" si="4"/>
        <v>47</v>
      </c>
      <c r="C52" s="9" t="s">
        <v>42</v>
      </c>
      <c r="D52" s="8" t="s">
        <v>57</v>
      </c>
      <c r="E52" s="4">
        <v>3</v>
      </c>
      <c r="F52" s="14" t="s">
        <v>67</v>
      </c>
      <c r="G52" s="37">
        <v>37500000</v>
      </c>
      <c r="H52" s="5" t="s">
        <v>67</v>
      </c>
      <c r="I52" s="5" t="s">
        <v>67</v>
      </c>
      <c r="J52" s="5">
        <v>37500000</v>
      </c>
      <c r="K52" s="8" t="s">
        <v>61</v>
      </c>
      <c r="L52" s="5"/>
      <c r="M52" s="38">
        <v>37500000</v>
      </c>
      <c r="N52" s="26">
        <f t="shared" si="8"/>
        <v>0</v>
      </c>
      <c r="O52" t="s">
        <v>114</v>
      </c>
    </row>
    <row r="53" spans="2:15" x14ac:dyDescent="0.25">
      <c r="B53" s="8">
        <f t="shared" si="4"/>
        <v>48</v>
      </c>
      <c r="C53" s="9" t="s">
        <v>43</v>
      </c>
      <c r="D53" s="8" t="s">
        <v>5</v>
      </c>
      <c r="E53" s="4">
        <v>3</v>
      </c>
      <c r="F53" s="5">
        <v>1500000</v>
      </c>
      <c r="G53" s="37">
        <f>F53</f>
        <v>1500000</v>
      </c>
      <c r="H53" s="13">
        <v>423728</v>
      </c>
      <c r="I53" s="5">
        <f t="shared" si="5"/>
        <v>1271184</v>
      </c>
      <c r="J53" s="5">
        <f>I53*1.18</f>
        <v>1499997.1199999999</v>
      </c>
      <c r="K53" s="8" t="s">
        <v>61</v>
      </c>
      <c r="L53" s="5">
        <v>1200000</v>
      </c>
      <c r="M53" s="38">
        <f t="shared" si="2"/>
        <v>1416000</v>
      </c>
      <c r="N53" s="26">
        <f t="shared" si="8"/>
        <v>84000</v>
      </c>
      <c r="O53" t="s">
        <v>115</v>
      </c>
    </row>
    <row r="54" spans="2:15" x14ac:dyDescent="0.25">
      <c r="B54" s="8">
        <f t="shared" si="4"/>
        <v>49</v>
      </c>
      <c r="C54" s="9" t="s">
        <v>44</v>
      </c>
      <c r="D54" s="8" t="s">
        <v>5</v>
      </c>
      <c r="E54" s="4">
        <v>1</v>
      </c>
      <c r="F54" s="5">
        <v>2000000</v>
      </c>
      <c r="G54" s="37">
        <f t="shared" si="0"/>
        <v>2000000</v>
      </c>
      <c r="H54" s="5">
        <v>1694915</v>
      </c>
      <c r="I54" s="5">
        <f t="shared" si="5"/>
        <v>1694915</v>
      </c>
      <c r="J54" s="5">
        <f t="shared" ref="J54:J61" si="9">I54*1.18</f>
        <v>1999999.7</v>
      </c>
      <c r="K54" s="8" t="s">
        <v>61</v>
      </c>
      <c r="L54" s="5">
        <v>1700000</v>
      </c>
      <c r="M54" s="38">
        <f t="shared" si="2"/>
        <v>2006000</v>
      </c>
      <c r="N54" s="26">
        <f t="shared" si="8"/>
        <v>-6000</v>
      </c>
      <c r="O54" t="s">
        <v>115</v>
      </c>
    </row>
    <row r="55" spans="2:15" hidden="1" x14ac:dyDescent="0.25">
      <c r="B55" s="8">
        <f t="shared" si="4"/>
        <v>50</v>
      </c>
      <c r="C55" s="24" t="s">
        <v>45</v>
      </c>
      <c r="D55" s="8" t="s">
        <v>5</v>
      </c>
      <c r="E55" s="4">
        <v>1</v>
      </c>
      <c r="F55" s="5">
        <v>12000000</v>
      </c>
      <c r="G55" s="35">
        <f t="shared" si="0"/>
        <v>12000000</v>
      </c>
      <c r="H55" s="5">
        <v>10169491</v>
      </c>
      <c r="I55" s="5">
        <f t="shared" si="5"/>
        <v>10169491</v>
      </c>
      <c r="J55" s="5">
        <f t="shared" si="9"/>
        <v>11999999.379999999</v>
      </c>
      <c r="K55" s="8" t="s">
        <v>61</v>
      </c>
      <c r="L55" s="30" t="s">
        <v>106</v>
      </c>
      <c r="M55" s="36" t="e">
        <f t="shared" si="2"/>
        <v>#VALUE!</v>
      </c>
      <c r="N55" s="26"/>
      <c r="O55" t="s">
        <v>105</v>
      </c>
    </row>
    <row r="56" spans="2:15" x14ac:dyDescent="0.25">
      <c r="B56" s="8">
        <f t="shared" si="4"/>
        <v>51</v>
      </c>
      <c r="C56" s="9" t="s">
        <v>46</v>
      </c>
      <c r="D56" s="8" t="s">
        <v>5</v>
      </c>
      <c r="E56" s="4">
        <v>1</v>
      </c>
      <c r="F56" s="5">
        <v>400000</v>
      </c>
      <c r="G56" s="37">
        <f t="shared" si="0"/>
        <v>400000</v>
      </c>
      <c r="H56" s="5">
        <v>338983</v>
      </c>
      <c r="I56" s="5">
        <f t="shared" si="5"/>
        <v>338983</v>
      </c>
      <c r="J56" s="5">
        <f t="shared" si="9"/>
        <v>399999.94</v>
      </c>
      <c r="K56" s="8" t="s">
        <v>61</v>
      </c>
      <c r="L56" s="5">
        <v>350000</v>
      </c>
      <c r="M56" s="38">
        <f t="shared" si="2"/>
        <v>413000</v>
      </c>
      <c r="N56" s="26">
        <f t="shared" ref="N56:N61" si="10">G56-M56</f>
        <v>-13000</v>
      </c>
      <c r="O56" t="s">
        <v>67</v>
      </c>
    </row>
    <row r="57" spans="2:15" x14ac:dyDescent="0.25">
      <c r="B57" s="8">
        <f t="shared" si="4"/>
        <v>52</v>
      </c>
      <c r="C57" s="9" t="s">
        <v>47</v>
      </c>
      <c r="D57" s="8" t="s">
        <v>5</v>
      </c>
      <c r="E57" s="4">
        <v>1</v>
      </c>
      <c r="F57" s="5">
        <v>1300000</v>
      </c>
      <c r="G57" s="37">
        <f t="shared" si="0"/>
        <v>1300000</v>
      </c>
      <c r="H57" s="5">
        <v>1101694</v>
      </c>
      <c r="I57" s="5">
        <f t="shared" si="5"/>
        <v>1101694</v>
      </c>
      <c r="J57" s="5">
        <f t="shared" si="9"/>
        <v>1299998.92</v>
      </c>
      <c r="K57" s="8" t="s">
        <v>61</v>
      </c>
      <c r="L57" s="5">
        <v>1000000</v>
      </c>
      <c r="M57" s="38">
        <f t="shared" si="2"/>
        <v>1180000</v>
      </c>
      <c r="N57" s="26">
        <f t="shared" si="10"/>
        <v>120000</v>
      </c>
      <c r="O57" s="23" t="s">
        <v>107</v>
      </c>
    </row>
    <row r="58" spans="2:15" x14ac:dyDescent="0.25">
      <c r="B58" s="8">
        <f t="shared" si="4"/>
        <v>53</v>
      </c>
      <c r="C58" s="9" t="s">
        <v>48</v>
      </c>
      <c r="D58" s="8" t="s">
        <v>5</v>
      </c>
      <c r="E58" s="4">
        <v>15</v>
      </c>
      <c r="F58" s="5">
        <v>1500000</v>
      </c>
      <c r="G58" s="37">
        <f>F58</f>
        <v>1500000</v>
      </c>
      <c r="H58" s="13">
        <v>84745</v>
      </c>
      <c r="I58" s="13">
        <f t="shared" si="5"/>
        <v>1271175</v>
      </c>
      <c r="J58" s="5">
        <f t="shared" si="9"/>
        <v>1499986.5</v>
      </c>
      <c r="K58" s="8" t="s">
        <v>61</v>
      </c>
      <c r="L58" s="5">
        <f>80000*15</f>
        <v>1200000</v>
      </c>
      <c r="M58" s="38">
        <f t="shared" si="2"/>
        <v>1416000</v>
      </c>
      <c r="N58" s="26">
        <f t="shared" si="10"/>
        <v>84000</v>
      </c>
      <c r="O58" s="23" t="s">
        <v>108</v>
      </c>
    </row>
    <row r="59" spans="2:15" x14ac:dyDescent="0.25">
      <c r="B59" s="8">
        <f t="shared" si="4"/>
        <v>54</v>
      </c>
      <c r="C59" s="9" t="s">
        <v>49</v>
      </c>
      <c r="D59" s="8" t="s">
        <v>58</v>
      </c>
      <c r="E59" s="4">
        <v>1</v>
      </c>
      <c r="F59" s="5">
        <v>8260000</v>
      </c>
      <c r="G59" s="37">
        <f t="shared" si="0"/>
        <v>8260000</v>
      </c>
      <c r="H59" s="5">
        <v>8260000</v>
      </c>
      <c r="I59" s="5">
        <v>8260000</v>
      </c>
      <c r="J59" s="5">
        <f t="shared" si="9"/>
        <v>9746800</v>
      </c>
      <c r="K59" s="8" t="s">
        <v>61</v>
      </c>
      <c r="L59" s="5"/>
      <c r="M59" s="38">
        <v>8260000</v>
      </c>
      <c r="N59" s="26">
        <f t="shared" si="10"/>
        <v>0</v>
      </c>
      <c r="O59" s="17" t="s">
        <v>60</v>
      </c>
    </row>
    <row r="60" spans="2:15" x14ac:dyDescent="0.25">
      <c r="B60" s="8">
        <f t="shared" si="4"/>
        <v>55</v>
      </c>
      <c r="C60" s="25" t="s">
        <v>50</v>
      </c>
      <c r="D60" s="8" t="s">
        <v>5</v>
      </c>
      <c r="E60" s="4">
        <v>2</v>
      </c>
      <c r="F60" s="5">
        <v>1100000</v>
      </c>
      <c r="G60" s="37">
        <f t="shared" si="0"/>
        <v>2200000</v>
      </c>
      <c r="H60" s="5">
        <v>932203</v>
      </c>
      <c r="I60" s="13">
        <f t="shared" si="5"/>
        <v>1864406</v>
      </c>
      <c r="J60" s="5">
        <f t="shared" si="9"/>
        <v>2199999.08</v>
      </c>
      <c r="K60" s="8" t="s">
        <v>61</v>
      </c>
      <c r="L60" s="5"/>
      <c r="M60" s="38">
        <v>2200000</v>
      </c>
      <c r="N60" s="26">
        <f t="shared" si="10"/>
        <v>0</v>
      </c>
      <c r="O60" s="17" t="s">
        <v>67</v>
      </c>
    </row>
    <row r="61" spans="2:15" x14ac:dyDescent="0.25">
      <c r="B61" s="8">
        <f t="shared" si="4"/>
        <v>56</v>
      </c>
      <c r="C61" s="9" t="s">
        <v>51</v>
      </c>
      <c r="D61" s="8" t="s">
        <v>5</v>
      </c>
      <c r="E61" s="4">
        <v>1</v>
      </c>
      <c r="F61" s="5">
        <v>1500000</v>
      </c>
      <c r="G61" s="37">
        <f t="shared" si="0"/>
        <v>1500000</v>
      </c>
      <c r="H61" s="5">
        <v>1271186</v>
      </c>
      <c r="I61" s="13">
        <f t="shared" si="5"/>
        <v>1271186</v>
      </c>
      <c r="J61" s="5">
        <f t="shared" si="9"/>
        <v>1499999.48</v>
      </c>
      <c r="K61" s="8" t="s">
        <v>61</v>
      </c>
      <c r="L61" s="5">
        <v>1600000</v>
      </c>
      <c r="M61" s="38">
        <f t="shared" si="2"/>
        <v>1888000</v>
      </c>
      <c r="N61" s="26">
        <f t="shared" si="10"/>
        <v>-388000</v>
      </c>
      <c r="O61" t="s">
        <v>99</v>
      </c>
    </row>
    <row r="62" spans="2:15" x14ac:dyDescent="0.25">
      <c r="B62" s="8"/>
      <c r="C62" s="9"/>
      <c r="D62" s="34" t="s">
        <v>59</v>
      </c>
      <c r="E62" s="4"/>
      <c r="F62" s="5"/>
      <c r="G62" s="37">
        <f>SUM(G6:G61)</f>
        <v>118902988</v>
      </c>
      <c r="H62" s="6"/>
      <c r="I62" s="6"/>
      <c r="J62" s="6">
        <f>SUM(J6:J61)</f>
        <v>121691764.53999999</v>
      </c>
      <c r="K62" s="8"/>
      <c r="L62" s="28"/>
      <c r="M62" s="38">
        <f>SUBTOTAL(9,M6:M61)</f>
        <v>111819470.62</v>
      </c>
      <c r="N62" s="32"/>
    </row>
    <row r="63" spans="2:15" x14ac:dyDescent="0.25">
      <c r="B63" s="8"/>
      <c r="C63" s="9"/>
      <c r="D63" s="8"/>
      <c r="E63" s="4"/>
      <c r="F63" s="5"/>
      <c r="G63" s="5"/>
      <c r="H63" s="5"/>
      <c r="I63" s="5"/>
      <c r="J63" s="5"/>
      <c r="K63" s="8"/>
      <c r="L63" s="5"/>
      <c r="M63" s="5"/>
      <c r="N63" s="26"/>
    </row>
    <row r="66" spans="4:4" x14ac:dyDescent="0.25">
      <c r="D66" s="1">
        <f>2372881*1.18</f>
        <v>2799999.58</v>
      </c>
    </row>
  </sheetData>
  <autoFilter ref="B2:O62">
    <filterColumn colId="0" showButton="0"/>
    <filterColumn colId="1" showButton="0"/>
    <filterColumn colId="11">
      <filters blank="1">
        <filter val="-"/>
        <filter val="1,180,000"/>
        <filter val="1,221,300"/>
        <filter val="1,416,000"/>
        <filter val="1,888,000"/>
        <filter val="125,080"/>
        <filter val="129,800"/>
        <filter val="14,160"/>
        <filter val="177,000"/>
        <filter val="18,408"/>
        <filter val="182,900"/>
        <filter val="2,304,540"/>
        <filter val="2,360,000"/>
        <filter val="200,600"/>
        <filter val="206,500"/>
        <filter val="21,665"/>
        <filter val="24,768"/>
        <filter val="265,500"/>
        <filter val="3,681,600"/>
        <filter val="31,860"/>
        <filter val="34,102"/>
        <filter val="36,580"/>
        <filter val="4,130"/>
        <filter val="413,000"/>
        <filter val="5,310,000"/>
        <filter val="5,782,000"/>
        <filter val="50,740"/>
        <filter val="53,100"/>
        <filter val="531,000"/>
        <filter val="564,040"/>
        <filter val="57,820"/>
        <filter val="59,000"/>
        <filter val="61,950"/>
        <filter val="619,500"/>
        <filter val="84,960"/>
        <filter val="87,320"/>
        <filter val="94,282"/>
      </filters>
    </filterColumn>
  </autoFilter>
  <mergeCells count="1">
    <mergeCell ref="B2:D2"/>
  </mergeCells>
  <hyperlinks>
    <hyperlink ref="O11" r:id="rId1"/>
    <hyperlink ref="O18" r:id="rId2"/>
    <hyperlink ref="O20" r:id="rId3" display="https://www.indiamart.com/proddetail/digital-antibiotic-zone-reader-26319041797.html?pos=20&amp;kwd=antibiotic%20zone%20reader&amp;tags=BA||||8227.221|Price|product|TS"/>
    <hyperlink ref="O21" r:id="rId4" display="https://www.indiamart.com/proddetail/stuart-digital-colony-counter-19721332012.html?pos=24&amp;kwd=colony%20counter%20digital&amp;tags=A||||7533.29|Price|proxy|TS|type=attr=1|attrS"/>
    <hyperlink ref="O22" r:id="rId5"/>
    <hyperlink ref="O26" r:id="rId6"/>
    <hyperlink ref="O27" r:id="rId7"/>
    <hyperlink ref="O30" r:id="rId8"/>
    <hyperlink ref="O36" r:id="rId9"/>
    <hyperlink ref="O34" r:id="rId10"/>
    <hyperlink ref="O37" r:id="rId11"/>
    <hyperlink ref="O38" r:id="rId12"/>
    <hyperlink ref="O39" r:id="rId13"/>
    <hyperlink ref="O40" r:id="rId14"/>
    <hyperlink ref="Y40" r:id="rId15"/>
    <hyperlink ref="O12" r:id="rId16"/>
    <hyperlink ref="O13" r:id="rId17"/>
    <hyperlink ref="O14" r:id="rId18"/>
    <hyperlink ref="O16" r:id="rId19"/>
    <hyperlink ref="O17" r:id="rId20"/>
    <hyperlink ref="O19" r:id="rId21"/>
    <hyperlink ref="O24" r:id="rId22"/>
    <hyperlink ref="O31" r:id="rId23"/>
    <hyperlink ref="O32" r:id="rId24"/>
    <hyperlink ref="O33" r:id="rId25"/>
    <hyperlink ref="O43" r:id="rId26"/>
    <hyperlink ref="O47" r:id="rId27"/>
    <hyperlink ref="O15" r:id="rId28" display="https://dir.indiamart.com/search.mp?ss=Water+Bath&amp;mcatid=10768&amp;catid=564&amp;prdsrc=1&amp;stype=attr=1%7CattrS&amp;res=RC4"/>
    <hyperlink ref="O23" r:id="rId29" display="https://dir.indiamart.com/search.mp?ss=bob+incubator+testing+in+pharma+&amp;mcatid=4493&amp;catid=564&amp;prdsrc=1&amp;res=RC2&amp;stype=attr=1%7CattrS"/>
    <hyperlink ref="O57" r:id="rId30"/>
    <hyperlink ref="O8" r:id="rId31" display="https://dir.indiamart.com/search.mp?ss=UV-V+is%20Spectrophotometer&amp;prdsrc=1&amp;res=RC3 "/>
    <hyperlink ref="O6" r:id="rId32" display="https://www.indiamart.com/proddetail/hplc-system-10497738330.html?pos=6&amp;kwd=hplc&amp;tags=A||||8038.904|Price|proxy|TS"/>
  </hyperlinks>
  <pageMargins left="0.7" right="0.7" top="0.75" bottom="0.75" header="0.3" footer="0.3"/>
  <pageSetup orientation="portrait" r:id="rId33"/>
  <ignoredErrors>
    <ignoredError sqref="G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"/>
  <sheetViews>
    <sheetView workbookViewId="0">
      <selection activeCell="E8" sqref="E8"/>
    </sheetView>
  </sheetViews>
  <sheetFormatPr defaultRowHeight="15" x14ac:dyDescent="0.25"/>
  <sheetData>
    <row r="7" spans="5:5" x14ac:dyDescent="0.25">
      <c r="E7">
        <f>70*160</f>
        <v>11200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Machines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2023-01-13T07:43:58Z</dcterms:created>
  <dcterms:modified xsi:type="dcterms:W3CDTF">2023-01-17T07:58:55Z</dcterms:modified>
</cp:coreProperties>
</file>