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558-452-769_HPL\PreparerReport\"/>
    </mc:Choice>
  </mc:AlternateContent>
  <xr:revisionPtr revIDLastSave="0" documentId="13_ncr:1_{E74DD42A-383A-46DB-B4D5-AFAA871A99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D18" i="1"/>
  <c r="V5" i="1"/>
  <c r="H18" i="1"/>
  <c r="D5" i="2" l="1"/>
  <c r="E5" i="2" s="1"/>
  <c r="N6" i="1"/>
  <c r="N7" i="1"/>
  <c r="N8" i="1"/>
  <c r="N9" i="1"/>
  <c r="K6" i="1"/>
  <c r="K7" i="1"/>
  <c r="K8" i="1"/>
  <c r="K9" i="1"/>
  <c r="H9" i="1"/>
  <c r="H8" i="1"/>
  <c r="H7" i="1"/>
  <c r="H6" i="1"/>
  <c r="H5" i="1"/>
  <c r="G6" i="1"/>
  <c r="P6" i="1" s="1"/>
  <c r="G7" i="1"/>
  <c r="P7" i="1" s="1"/>
  <c r="G8" i="1"/>
  <c r="P8" i="1" s="1"/>
  <c r="Q8" i="1" s="1"/>
  <c r="G9" i="1"/>
  <c r="P9" i="1" s="1"/>
  <c r="F10" i="1"/>
  <c r="Q7" i="1" l="1"/>
  <c r="R7" i="1" s="1"/>
  <c r="T7" i="1" s="1"/>
  <c r="Q6" i="1"/>
  <c r="R6" i="1" s="1"/>
  <c r="T6" i="1" s="1"/>
  <c r="R8" i="1"/>
  <c r="T8" i="1" s="1"/>
  <c r="Q9" i="1"/>
  <c r="R9" i="1" l="1"/>
  <c r="T9" i="1" l="1"/>
  <c r="G5" i="1"/>
  <c r="G10" i="1" s="1"/>
  <c r="H19" i="1" s="1"/>
  <c r="H20" i="1" l="1"/>
  <c r="N5" i="1"/>
  <c r="K5" i="1"/>
  <c r="P5" i="1" l="1"/>
  <c r="P10" i="1" s="1"/>
  <c r="Q5" i="1" l="1"/>
  <c r="Q10" i="1" s="1"/>
  <c r="R5" i="1" l="1"/>
  <c r="R10" i="1" s="1"/>
  <c r="T5" i="1" l="1"/>
  <c r="T10" i="1" l="1"/>
  <c r="D19" i="1" s="1"/>
  <c r="D20" i="1" s="1"/>
  <c r="D21" i="1" s="1"/>
  <c r="D22" i="1" l="1"/>
  <c r="H21" i="1"/>
  <c r="D23" i="1"/>
</calcChain>
</file>

<file path=xl/sharedStrings.xml><?xml version="1.0" encoding="utf-8"?>
<sst xmlns="http://schemas.openxmlformats.org/spreadsheetml/2006/main" count="53" uniqueCount="48">
  <si>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</si>
  <si>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</si>
  <si>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</si>
  <si>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</si>
  <si>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</si>
  <si>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</si>
  <si>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</si>
  <si>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</si>
  <si>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</si>
  <si>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</si>
  <si>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</si>
  <si>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</si>
  <si>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</si>
  <si>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</si>
  <si>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</si>
  <si>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</si>
  <si>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</si>
  <si>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</si>
  <si>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</si>
  <si>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</si>
  <si>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</si>
  <si>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First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</si>
  <si>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</si>
  <si>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PREMIUM</t>
  </si>
  <si>
    <t>LAND</t>
  </si>
  <si>
    <t>BUILDING</t>
  </si>
  <si>
    <t>TOTAL FMV</t>
  </si>
  <si>
    <t>ROUND OFF</t>
  </si>
  <si>
    <t>RV</t>
  </si>
  <si>
    <t>DV</t>
  </si>
  <si>
    <t>Ground Floor</t>
  </si>
  <si>
    <t>Description</t>
  </si>
  <si>
    <t>CIRCLE RATE</t>
  </si>
  <si>
    <t>Land</t>
  </si>
  <si>
    <t>Building</t>
  </si>
  <si>
    <t>Total</t>
  </si>
  <si>
    <t>Percentage difference</t>
  </si>
  <si>
    <t xml:space="preserve">Basement </t>
  </si>
  <si>
    <t>Second Floor</t>
  </si>
  <si>
    <t>Third Floor</t>
  </si>
  <si>
    <t>Mumty Room</t>
  </si>
  <si>
    <t>Production area</t>
  </si>
  <si>
    <t>Offcie &amp; production area</t>
  </si>
  <si>
    <t>Office and store room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</si>
  <si>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approved building plan provided to us.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</si>
  <si>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HPL Electric &amp; Power Ltd.</t>
    </r>
  </si>
  <si>
    <r>
      <t>4.</t>
    </r>
    <r>
      <rPr>
        <i/>
        <sz val="10"/>
        <color theme="1"/>
        <rFont val="Calibri"/>
        <family val="2"/>
        <scheme val="minor"/>
      </rPr>
      <t xml:space="preserve"> Part of third floor is covered with GI shed which is not approved as per the map so we have not considered this in this valuation report</t>
    </r>
  </si>
  <si>
    <t>BUILDING VALUATION FOR THE PROPERTY OF M/S. HPL ELECTRIC &amp; POWER LTD.|PACE CITY-2, SECTOR-37, GURUGRAM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</si>
</sst>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167" fontId="0" fillId="0" borderId="4" xfId="3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5" borderId="4" xfId="2" applyFont="1" applyFill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8"/>
  <sheetViews>
    <sheetView tabSelected="1" zoomScale="85" zoomScaleNormal="85" workbookViewId="0">
      <selection activeCell="V7" sqref="V7"/>
    </sheetView>
  </sheetViews>
  <sheetFormatPr defaultRowHeight="15" x14ac:dyDescent="0.25"/>
  <cols>
    <col min="1" max="1" width="7.42578125" customWidth="1"/>
    <col min="2" max="2" width="4.140625" customWidth="1"/>
    <col min="3" max="3" width="10" customWidth="1"/>
    <col min="4" max="4" width="15.7109375" customWidth="1"/>
    <col min="5" max="5" width="18" style="10" customWidth="1"/>
    <col min="6" max="6" width="10.140625" style="10" customWidth="1"/>
    <col min="7" max="7" width="10.85546875" style="21" customWidth="1"/>
    <col min="8" max="8" width="14" customWidth="1"/>
    <col min="9" max="9" width="11.5703125" customWidth="1"/>
    <col min="10" max="10" width="10.28515625" customWidth="1"/>
    <col min="11" max="11" width="11.140625" hidden="1" customWidth="1"/>
    <col min="12" max="12" width="13" hidden="1" customWidth="1"/>
    <col min="13" max="13" width="9.140625" hidden="1" customWidth="1"/>
    <col min="14" max="14" width="12.140625" hidden="1" customWidth="1"/>
    <col min="15" max="15" width="9.7109375" style="21" customWidth="1"/>
    <col min="16" max="16" width="15.140625" customWidth="1"/>
    <col min="17" max="17" width="16.85546875" hidden="1" customWidth="1"/>
    <col min="18" max="18" width="16.42578125" hidden="1" customWidth="1"/>
    <col min="19" max="19" width="12.7109375" hidden="1" customWidth="1"/>
    <col min="20" max="20" width="15" customWidth="1"/>
    <col min="22" max="22" width="14.28515625" style="16" bestFit="1" customWidth="1"/>
  </cols>
  <sheetData>
    <row r="3" spans="2:23" ht="15.75" x14ac:dyDescent="0.25">
      <c r="B3" s="31" t="s">
        <v>47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3"/>
    </row>
    <row r="4" spans="2:23" ht="61.5" customHeight="1" x14ac:dyDescent="0.25">
      <c r="B4" s="1" t="s">
        <v>0</v>
      </c>
      <c r="C4" s="1" t="s">
        <v>1</v>
      </c>
      <c r="D4" s="1" t="s">
        <v>31</v>
      </c>
      <c r="E4" s="1" t="s">
        <v>2</v>
      </c>
      <c r="F4" s="1" t="s">
        <v>22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3" ht="44.25" customHeight="1" x14ac:dyDescent="0.25">
      <c r="B5" s="2">
        <v>1</v>
      </c>
      <c r="C5" s="2" t="s">
        <v>37</v>
      </c>
      <c r="D5" s="3" t="s">
        <v>41</v>
      </c>
      <c r="E5" s="3" t="s">
        <v>17</v>
      </c>
      <c r="F5" s="24">
        <v>3100</v>
      </c>
      <c r="G5" s="23">
        <f>10.764*F5</f>
        <v>33368.400000000001</v>
      </c>
      <c r="H5" s="4">
        <f>3.75*3.28</f>
        <v>12.299999999999999</v>
      </c>
      <c r="I5" s="2">
        <v>2011</v>
      </c>
      <c r="J5" s="2">
        <v>2023</v>
      </c>
      <c r="K5" s="2">
        <f>J5-I5</f>
        <v>12</v>
      </c>
      <c r="L5" s="2">
        <v>60</v>
      </c>
      <c r="M5" s="5">
        <v>0.1</v>
      </c>
      <c r="N5" s="6">
        <f>(1-M5)/L5</f>
        <v>1.5000000000000001E-2</v>
      </c>
      <c r="O5" s="7">
        <v>1300</v>
      </c>
      <c r="P5" s="7">
        <f>O5*G5</f>
        <v>43378920</v>
      </c>
      <c r="Q5" s="7">
        <f t="shared" ref="Q5:Q9" si="0">P5*N5*K5</f>
        <v>7808205.6000000006</v>
      </c>
      <c r="R5" s="7">
        <f t="shared" ref="R5:R9" si="1">MAX(P5-Q5,0)</f>
        <v>35570714.399999999</v>
      </c>
      <c r="S5" s="8">
        <v>0</v>
      </c>
      <c r="T5" s="7">
        <f t="shared" ref="T5:T9" si="2">IF(R5&gt;M5*P5,R5*(1-S5),P5*M5)</f>
        <v>35570714.399999999</v>
      </c>
      <c r="V5" s="16">
        <f>G6+G7+G8</f>
        <v>78629.297760000001</v>
      </c>
    </row>
    <row r="6" spans="2:23" ht="46.5" customHeight="1" x14ac:dyDescent="0.25">
      <c r="B6" s="2">
        <v>2</v>
      </c>
      <c r="C6" s="3" t="s">
        <v>30</v>
      </c>
      <c r="D6" s="3" t="s">
        <v>42</v>
      </c>
      <c r="E6" s="3" t="s">
        <v>17</v>
      </c>
      <c r="F6" s="24">
        <v>3100</v>
      </c>
      <c r="G6" s="23">
        <f t="shared" ref="G6:G9" si="3">10.764*F6</f>
        <v>33368.400000000001</v>
      </c>
      <c r="H6" s="4">
        <f>7.5*3.28</f>
        <v>24.599999999999998</v>
      </c>
      <c r="I6" s="2">
        <v>2011</v>
      </c>
      <c r="J6" s="2">
        <v>2023</v>
      </c>
      <c r="K6" s="2">
        <f t="shared" ref="K6:K9" si="4">J6-I6</f>
        <v>12</v>
      </c>
      <c r="L6" s="2">
        <v>60</v>
      </c>
      <c r="M6" s="5">
        <v>0.1</v>
      </c>
      <c r="N6" s="6">
        <f t="shared" ref="N6:N9" si="5">(1-M6)/L6</f>
        <v>1.5000000000000001E-2</v>
      </c>
      <c r="O6" s="7">
        <v>1500</v>
      </c>
      <c r="P6" s="7">
        <f t="shared" ref="P6:P9" si="6">O6*G6</f>
        <v>50052600</v>
      </c>
      <c r="Q6" s="7">
        <f t="shared" si="0"/>
        <v>9009468.0000000019</v>
      </c>
      <c r="R6" s="7">
        <f t="shared" si="1"/>
        <v>41043132</v>
      </c>
      <c r="S6" s="8">
        <v>0</v>
      </c>
      <c r="T6" s="7">
        <f t="shared" si="2"/>
        <v>41043132</v>
      </c>
    </row>
    <row r="7" spans="2:23" ht="45" customHeight="1" x14ac:dyDescent="0.25">
      <c r="B7" s="2">
        <v>3</v>
      </c>
      <c r="C7" s="3" t="s">
        <v>21</v>
      </c>
      <c r="D7" s="3" t="s">
        <v>42</v>
      </c>
      <c r="E7" s="3" t="s">
        <v>17</v>
      </c>
      <c r="F7" s="24">
        <v>3100</v>
      </c>
      <c r="G7" s="23">
        <f t="shared" si="3"/>
        <v>33368.400000000001</v>
      </c>
      <c r="H7" s="4">
        <f>3.75*3.28</f>
        <v>12.299999999999999</v>
      </c>
      <c r="I7" s="2">
        <v>2011</v>
      </c>
      <c r="J7" s="2">
        <v>2023</v>
      </c>
      <c r="K7" s="2">
        <f t="shared" si="4"/>
        <v>12</v>
      </c>
      <c r="L7" s="2">
        <v>60</v>
      </c>
      <c r="M7" s="5">
        <v>0.1</v>
      </c>
      <c r="N7" s="6">
        <f t="shared" si="5"/>
        <v>1.5000000000000001E-2</v>
      </c>
      <c r="O7" s="7">
        <v>1500</v>
      </c>
      <c r="P7" s="7">
        <f t="shared" si="6"/>
        <v>50052600</v>
      </c>
      <c r="Q7" s="7">
        <f t="shared" si="0"/>
        <v>9009468.0000000019</v>
      </c>
      <c r="R7" s="7">
        <f t="shared" si="1"/>
        <v>41043132</v>
      </c>
      <c r="S7" s="8">
        <v>0</v>
      </c>
      <c r="T7" s="7">
        <f t="shared" si="2"/>
        <v>41043132</v>
      </c>
    </row>
    <row r="8" spans="2:23" ht="49.5" customHeight="1" x14ac:dyDescent="0.25">
      <c r="B8" s="2">
        <v>4</v>
      </c>
      <c r="C8" s="3" t="s">
        <v>38</v>
      </c>
      <c r="D8" s="3" t="s">
        <v>43</v>
      </c>
      <c r="E8" s="3" t="s">
        <v>17</v>
      </c>
      <c r="F8" s="24">
        <v>1104.8399999999999</v>
      </c>
      <c r="G8" s="23">
        <f t="shared" si="3"/>
        <v>11892.497759999998</v>
      </c>
      <c r="H8" s="4">
        <f>3.75*3.28</f>
        <v>12.299999999999999</v>
      </c>
      <c r="I8" s="2">
        <v>2011</v>
      </c>
      <c r="J8" s="2">
        <v>2023</v>
      </c>
      <c r="K8" s="2">
        <f t="shared" si="4"/>
        <v>12</v>
      </c>
      <c r="L8" s="2">
        <v>60</v>
      </c>
      <c r="M8" s="5">
        <v>0.1</v>
      </c>
      <c r="N8" s="6">
        <f t="shared" si="5"/>
        <v>1.5000000000000001E-2</v>
      </c>
      <c r="O8" s="7">
        <v>1500</v>
      </c>
      <c r="P8" s="7">
        <f t="shared" si="6"/>
        <v>17838746.639999997</v>
      </c>
      <c r="Q8" s="7">
        <f t="shared" si="0"/>
        <v>3210974.3952000001</v>
      </c>
      <c r="R8" s="7">
        <f t="shared" si="1"/>
        <v>14627772.244799998</v>
      </c>
      <c r="S8" s="8">
        <v>0</v>
      </c>
      <c r="T8" s="7">
        <f t="shared" si="2"/>
        <v>14627772.244799998</v>
      </c>
    </row>
    <row r="9" spans="2:23" ht="41.25" customHeight="1" x14ac:dyDescent="0.25">
      <c r="B9" s="2">
        <v>5</v>
      </c>
      <c r="C9" s="3" t="s">
        <v>39</v>
      </c>
      <c r="D9" s="3" t="s">
        <v>40</v>
      </c>
      <c r="E9" s="3" t="s">
        <v>17</v>
      </c>
      <c r="F9" s="24">
        <v>282.39</v>
      </c>
      <c r="G9" s="23">
        <f t="shared" si="3"/>
        <v>3039.6459599999998</v>
      </c>
      <c r="H9" s="4">
        <f>2.4*3.28</f>
        <v>7.871999999999999</v>
      </c>
      <c r="I9" s="2">
        <v>2011</v>
      </c>
      <c r="J9" s="2">
        <v>2023</v>
      </c>
      <c r="K9" s="2">
        <f t="shared" si="4"/>
        <v>12</v>
      </c>
      <c r="L9" s="2">
        <v>60</v>
      </c>
      <c r="M9" s="5">
        <v>0.1</v>
      </c>
      <c r="N9" s="6">
        <f t="shared" si="5"/>
        <v>1.5000000000000001E-2</v>
      </c>
      <c r="O9" s="7">
        <v>1000</v>
      </c>
      <c r="P9" s="7">
        <f t="shared" si="6"/>
        <v>3039645.96</v>
      </c>
      <c r="Q9" s="7">
        <f t="shared" si="0"/>
        <v>547136.27280000004</v>
      </c>
      <c r="R9" s="7">
        <f t="shared" si="1"/>
        <v>2492509.6872</v>
      </c>
      <c r="S9" s="8">
        <v>0</v>
      </c>
      <c r="T9" s="7">
        <f t="shared" si="2"/>
        <v>2492509.6872</v>
      </c>
    </row>
    <row r="10" spans="2:23" x14ac:dyDescent="0.25">
      <c r="B10" s="34" t="s">
        <v>18</v>
      </c>
      <c r="C10" s="34"/>
      <c r="D10" s="34"/>
      <c r="E10" s="34"/>
      <c r="F10" s="22">
        <f>SUM(F5:F9)</f>
        <v>10687.23</v>
      </c>
      <c r="G10" s="20">
        <f>SUM(G5:G9)</f>
        <v>115037.34372</v>
      </c>
      <c r="H10" s="37"/>
      <c r="I10" s="38"/>
      <c r="J10" s="38"/>
      <c r="K10" s="38"/>
      <c r="L10" s="38"/>
      <c r="M10" s="38"/>
      <c r="N10" s="38"/>
      <c r="O10" s="39"/>
      <c r="P10" s="9">
        <f>SUM(P5:P9)</f>
        <v>164362512.59999999</v>
      </c>
      <c r="Q10" s="9">
        <f>SUM(Q5:Q9)</f>
        <v>29585252.267999999</v>
      </c>
      <c r="R10" s="9">
        <f>SUM(R5:R9)</f>
        <v>134777260.33200002</v>
      </c>
      <c r="S10" s="9"/>
      <c r="T10" s="9">
        <f>SUM(T5:T9)</f>
        <v>134777260.33200002</v>
      </c>
    </row>
    <row r="11" spans="2:23" x14ac:dyDescent="0.25">
      <c r="B11" s="35" t="s">
        <v>19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2:23" x14ac:dyDescent="0.25">
      <c r="B12" s="35" t="s">
        <v>44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W12">
        <f>65000*1.05</f>
        <v>68250</v>
      </c>
    </row>
    <row r="13" spans="2:23" x14ac:dyDescent="0.25">
      <c r="B13" s="36" t="s">
        <v>45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V13" s="19"/>
    </row>
    <row r="14" spans="2:23" x14ac:dyDescent="0.25">
      <c r="B14" s="30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3" x14ac:dyDescent="0.25">
      <c r="B15" s="30" t="s">
        <v>46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7" spans="3:23" x14ac:dyDescent="0.25">
      <c r="C17" s="11" t="s">
        <v>23</v>
      </c>
      <c r="D17" s="12">
        <v>2500000</v>
      </c>
      <c r="F17" s="25"/>
      <c r="G17" s="28" t="s">
        <v>32</v>
      </c>
      <c r="H17" s="29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3:23" x14ac:dyDescent="0.25">
      <c r="C18" s="11" t="s">
        <v>24</v>
      </c>
      <c r="D18" s="12">
        <f>6072*65000*1.05</f>
        <v>414414000</v>
      </c>
      <c r="E18"/>
      <c r="F18"/>
      <c r="G18" s="26" t="s">
        <v>33</v>
      </c>
      <c r="H18" s="14">
        <f>7256*35000</f>
        <v>253960000</v>
      </c>
      <c r="I18" s="10"/>
      <c r="J18" s="21"/>
      <c r="O18"/>
      <c r="R18" s="21"/>
      <c r="V18"/>
    </row>
    <row r="19" spans="3:23" x14ac:dyDescent="0.25">
      <c r="C19" s="11" t="s">
        <v>25</v>
      </c>
      <c r="D19" s="12">
        <f>T10</f>
        <v>134777260.33200002</v>
      </c>
      <c r="G19" s="26" t="s">
        <v>34</v>
      </c>
      <c r="H19" s="14">
        <f>G10*800</f>
        <v>92029874.976000011</v>
      </c>
      <c r="K19" s="18"/>
    </row>
    <row r="20" spans="3:23" ht="15.75" customHeight="1" x14ac:dyDescent="0.25">
      <c r="C20" s="13" t="s">
        <v>26</v>
      </c>
      <c r="D20" s="14">
        <f>SUM(D17:D19)</f>
        <v>551691260.33200002</v>
      </c>
      <c r="G20" s="26" t="s">
        <v>35</v>
      </c>
      <c r="H20" s="14">
        <f>H19+H18</f>
        <v>345989874.97600001</v>
      </c>
      <c r="K20" s="18"/>
    </row>
    <row r="21" spans="3:23" ht="28.5" customHeight="1" x14ac:dyDescent="0.25">
      <c r="C21" s="13" t="s">
        <v>27</v>
      </c>
      <c r="D21" s="14">
        <f>ROUND(D20,-5)</f>
        <v>551700000</v>
      </c>
      <c r="G21" s="26" t="s">
        <v>36</v>
      </c>
      <c r="H21" s="27">
        <f>(1-H20/D21)</f>
        <v>0.37286591448975892</v>
      </c>
      <c r="K21" s="16"/>
    </row>
    <row r="22" spans="3:23" x14ac:dyDescent="0.25">
      <c r="C22" s="11" t="s">
        <v>28</v>
      </c>
      <c r="D22" s="15">
        <f>0.85*D21</f>
        <v>468945000</v>
      </c>
      <c r="K22" s="17"/>
    </row>
    <row r="23" spans="3:23" x14ac:dyDescent="0.25">
      <c r="C23" s="11" t="s">
        <v>29</v>
      </c>
      <c r="D23" s="15">
        <f>0.75*D21</f>
        <v>413775000</v>
      </c>
    </row>
    <row r="28" spans="3:23" x14ac:dyDescent="0.25">
      <c r="H28" s="21"/>
    </row>
  </sheetData>
  <mergeCells count="9">
    <mergeCell ref="G17:H17"/>
    <mergeCell ref="B15:T15"/>
    <mergeCell ref="B14:T14"/>
    <mergeCell ref="B3:T3"/>
    <mergeCell ref="B10:E10"/>
    <mergeCell ref="B11:T11"/>
    <mergeCell ref="B12:T12"/>
    <mergeCell ref="B13:T13"/>
    <mergeCell ref="H10:O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5"/>
  <sheetViews>
    <sheetView workbookViewId="0">
      <selection activeCell="E5" sqref="E5"/>
    </sheetView>
  </sheetViews>
  <sheetFormatPr defaultRowHeight="15" x14ac:dyDescent="0.25"/>
  <sheetData>
    <row r="4" spans="3:6" x14ac:dyDescent="0.25">
      <c r="E4">
        <v>2007</v>
      </c>
      <c r="F4">
        <v>2001</v>
      </c>
    </row>
    <row r="5" spans="3:6" x14ac:dyDescent="0.25">
      <c r="C5">
        <v>196</v>
      </c>
      <c r="D5" s="18">
        <f>C5*10.764</f>
        <v>2109.7439999999997</v>
      </c>
      <c r="E5">
        <f>D5*700</f>
        <v>1476820.7999999998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Arup Banerjee</cp:lastModifiedBy>
  <dcterms:created xsi:type="dcterms:W3CDTF">2022-11-04T05:05:51Z</dcterms:created>
  <dcterms:modified xsi:type="dcterms:W3CDTF">2023-01-20T13:35:26Z</dcterms:modified>
</cp:coreProperties>
</file>