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Y:\Files For Review\Rajani Gupta Ma'am\VIS(2022-23)-PL558-452-770, Ms. HPL Electric &amp; Power Ltd., Karnal\Report &amp; Working\"/>
    </mc:Choice>
  </mc:AlternateContent>
  <xr:revisionPtr revIDLastSave="0" documentId="13_ncr:1_{4DE99022-3FFB-45FC-8B89-3EE88626CC1F}" xr6:coauthVersionLast="47" xr6:coauthVersionMax="47" xr10:uidLastSave="{00000000-0000-0000-0000-000000000000}"/>
  <bookViews>
    <workbookView showVerticalScroll="0" xWindow="-120" yWindow="-120" windowWidth="24240" windowHeight="13140" xr2:uid="{00000000-000D-0000-FFFF-FFFF00000000}"/>
  </bookViews>
  <sheets>
    <sheet name="Building Valuation" sheetId="1" r:id="rId1"/>
    <sheet name="Building Area Details" sheetId="3" r:id="rId2"/>
    <sheet name="Sheet1" sheetId="4" r:id="rId3"/>
  </sheets>
  <definedNames>
    <definedName name="_xlnm.Print_Area" localSheetId="0">'Building Valuation'!$B$1:$T$9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9" i="1" l="1"/>
  <c r="O14" i="1"/>
  <c r="T17" i="1"/>
  <c r="T16" i="1"/>
  <c r="E19" i="3"/>
  <c r="E17" i="3"/>
  <c r="E15" i="3"/>
  <c r="G10" i="3"/>
  <c r="H9" i="3"/>
  <c r="H10" i="3" s="1"/>
  <c r="H15" i="1"/>
  <c r="F17" i="1"/>
  <c r="B2" i="1"/>
  <c r="T31" i="1" l="1"/>
  <c r="P31" i="1"/>
  <c r="O31" i="1"/>
  <c r="H8" i="3"/>
  <c r="H7" i="3"/>
  <c r="H6" i="3"/>
  <c r="H5" i="3"/>
  <c r="B8" i="3"/>
  <c r="F6" i="1" l="1"/>
  <c r="G5" i="1" l="1"/>
  <c r="V5" i="1" s="1"/>
  <c r="G4" i="1"/>
  <c r="V4" i="1" s="1"/>
  <c r="V6" i="1" s="1"/>
  <c r="G6" i="1" l="1"/>
  <c r="P4" i="1" l="1"/>
  <c r="K5" i="1" l="1"/>
  <c r="P5" i="1" l="1"/>
  <c r="N5" i="1"/>
  <c r="Q5" i="1" l="1"/>
  <c r="R5" i="1" s="1"/>
  <c r="T5" i="1" l="1"/>
  <c r="W5" i="1" s="1"/>
  <c r="N4" i="1"/>
  <c r="K4" i="1" l="1"/>
  <c r="Q4" i="1" s="1"/>
  <c r="R4" i="1" l="1"/>
  <c r="T4" i="1" l="1"/>
  <c r="W4" i="1" l="1"/>
  <c r="P6" i="1"/>
  <c r="R6" i="1" l="1"/>
  <c r="T6" i="1" l="1"/>
  <c r="T14" i="1" s="1"/>
</calcChain>
</file>

<file path=xl/sharedStrings.xml><?xml version="1.0" encoding="utf-8"?>
<sst xmlns="http://schemas.openxmlformats.org/spreadsheetml/2006/main" count="55" uniqueCount="46">
  <si>
    <t>Floor</t>
  </si>
  <si>
    <t>Year of Construction</t>
  </si>
  <si>
    <t xml:space="preserve">Year of Valuation </t>
  </si>
  <si>
    <t>Type of Structure</t>
  </si>
  <si>
    <t>Salvage value</t>
  </si>
  <si>
    <t>TOTAL</t>
  </si>
  <si>
    <t>Depreciation Rate</t>
  </si>
  <si>
    <t>Discounting Factor</t>
  </si>
  <si>
    <t>Remarks:</t>
  </si>
  <si>
    <t>Unit</t>
  </si>
  <si>
    <t>First Floor</t>
  </si>
  <si>
    <r>
      <t>2.</t>
    </r>
    <r>
      <rPr>
        <b/>
        <i/>
        <sz val="10"/>
        <color theme="1"/>
        <rFont val="Calibri"/>
        <family val="2"/>
        <scheme val="minor"/>
      </rPr>
      <t xml:space="preserve"> The valuation is done by considering the Depreciated Replacement Cost Approach.</t>
    </r>
  </si>
  <si>
    <t>Sr. No.</t>
  </si>
  <si>
    <t>Gross Replacement Value</t>
  </si>
  <si>
    <t>Depreciation</t>
  </si>
  <si>
    <t>Depreciated Value</t>
  </si>
  <si>
    <t>Depreciated Replacement Market Value</t>
  </si>
  <si>
    <t>Area
(in sq.mtr.)</t>
  </si>
  <si>
    <t>Area
(in sq.ft.)</t>
  </si>
  <si>
    <t>Height (in ft.)</t>
  </si>
  <si>
    <t>Total Life Consumed 
(in years)</t>
  </si>
  <si>
    <t>Total Economical Life
(in years)</t>
  </si>
  <si>
    <t>Plinth Area  Rate 
(in per sq.ft.)</t>
  </si>
  <si>
    <t>Ground Floor</t>
  </si>
  <si>
    <r>
      <t xml:space="preserve">1. </t>
    </r>
    <r>
      <rPr>
        <b/>
        <i/>
        <sz val="10"/>
        <color theme="1"/>
        <rFont val="Calibri"/>
        <family val="2"/>
        <scheme val="minor"/>
      </rPr>
      <t>All the details pertaining to the building area statement such as area, floor, etc. has been taken from relevant building area statement in the approved map provided to us by the bank or client.</t>
    </r>
  </si>
  <si>
    <r>
      <t xml:space="preserve">Height </t>
    </r>
    <r>
      <rPr>
        <b/>
        <sz val="9"/>
        <rFont val="Calibri"/>
        <family val="2"/>
        <scheme val="minor"/>
      </rPr>
      <t>(</t>
    </r>
    <r>
      <rPr>
        <b/>
        <i/>
        <sz val="9"/>
        <rFont val="Calibri"/>
        <family val="2"/>
        <scheme val="minor"/>
      </rPr>
      <t>in ft.)</t>
    </r>
  </si>
  <si>
    <t>Guideline Rate
(in Rs. per sq.yds.)</t>
  </si>
  <si>
    <t>Guideline Value
(in Rs.)</t>
  </si>
  <si>
    <t>Total Land Area</t>
  </si>
  <si>
    <t>acres</t>
  </si>
  <si>
    <t>sq.mtr.</t>
  </si>
  <si>
    <t>CLU obtained for</t>
  </si>
  <si>
    <r>
      <t>3.</t>
    </r>
    <r>
      <rPr>
        <b/>
        <i/>
        <sz val="10"/>
        <color theme="1"/>
        <rFont val="Calibri"/>
        <family val="2"/>
        <scheme val="minor"/>
      </rPr>
      <t xml:space="preserve"> All the buildings are situated at Village- Basdhara, Tehsil- Gharaunda, District- Karnal, Haryana.</t>
    </r>
  </si>
  <si>
    <t xml:space="preserve"> RCC roofed structure</t>
  </si>
  <si>
    <t xml:space="preserve"> G.I. Shed roofed structure</t>
  </si>
  <si>
    <t>Block</t>
  </si>
  <si>
    <t>Floor Level</t>
  </si>
  <si>
    <t>Type of Roof</t>
  </si>
  <si>
    <t>RCC</t>
  </si>
  <si>
    <t>G.I. Shed</t>
  </si>
  <si>
    <t>Second Floor</t>
  </si>
  <si>
    <t>Block A</t>
  </si>
  <si>
    <t>Shed Area</t>
  </si>
  <si>
    <t>Time Office</t>
  </si>
  <si>
    <r>
      <t xml:space="preserve">Covered Area
</t>
    </r>
    <r>
      <rPr>
        <b/>
        <i/>
        <sz val="9"/>
        <rFont val="Calibri"/>
        <family val="2"/>
        <scheme val="minor"/>
      </rPr>
      <t>(in sq.mtr.)</t>
    </r>
  </si>
  <si>
    <r>
      <t xml:space="preserve">Covered Area
</t>
    </r>
    <r>
      <rPr>
        <b/>
        <i/>
        <sz val="9"/>
        <rFont val="Calibri"/>
        <family val="2"/>
        <scheme val="minor"/>
      </rPr>
      <t>(in sq.ft.)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</si>
</sst>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quot;₹&quot;\ * #,##0.0000_ ;_ &quot;₹&quot;\ * \-#,##0.0000_ ;_ &quot;₹&quot;\ * &quot;-&quot;????_ ;_ @_ "/>
    <numFmt numFmtId="168" formatCode="_ * #,##0.0_ ;_ * \-#,##0.0_ ;_ * &quot;-&quot;?_ ;_ @_ "/>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sz val="11"/>
      <name val="Calibri"/>
      <family val="2"/>
      <scheme val="minor"/>
    </font>
    <font>
      <b/>
      <i/>
      <sz val="10"/>
      <color theme="1"/>
      <name val="Calibri"/>
      <family val="2"/>
      <scheme val="minor"/>
    </font>
    <font>
      <b/>
      <sz val="14"/>
      <color theme="0"/>
      <name val="Calibri"/>
      <family val="2"/>
      <scheme val="minor"/>
    </font>
    <font>
      <b/>
      <i/>
      <sz val="9"/>
      <name val="Calibri"/>
      <family val="2"/>
      <scheme val="minor"/>
    </font>
    <font>
      <b/>
      <sz val="9"/>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3"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4">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164" fontId="5" fillId="2" borderId="1" xfId="3" applyNumberFormat="1" applyFont="1" applyFill="1" applyBorder="1" applyAlignment="1">
      <alignment horizontal="center" vertical="center" wrapText="1"/>
    </xf>
    <xf numFmtId="164" fontId="0" fillId="0" borderId="0" xfId="3" applyNumberFormat="1" applyFont="1" applyAlignment="1">
      <alignment horizontal="center"/>
    </xf>
    <xf numFmtId="164" fontId="0" fillId="0" borderId="1" xfId="3" applyNumberFormat="1" applyFont="1" applyBorder="1" applyAlignment="1">
      <alignment horizontal="center" vertical="center"/>
    </xf>
    <xf numFmtId="43" fontId="0" fillId="0" borderId="0" xfId="0" applyNumberFormat="1"/>
    <xf numFmtId="0" fontId="0" fillId="0" borderId="0" xfId="0" applyAlignment="1">
      <alignment horizontal="left" vertical="center" wrapText="1"/>
    </xf>
    <xf numFmtId="43"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167" fontId="0" fillId="0" borderId="0" xfId="0" applyNumberFormat="1"/>
    <xf numFmtId="164" fontId="2" fillId="0" borderId="1" xfId="3" applyNumberFormat="1" applyFont="1" applyBorder="1" applyAlignment="1">
      <alignment horizontal="left" vertical="center"/>
    </xf>
    <xf numFmtId="166" fontId="0" fillId="0" borderId="0" xfId="0" applyNumberFormat="1" applyAlignment="1">
      <alignment horizontal="center"/>
    </xf>
    <xf numFmtId="44" fontId="0" fillId="0" borderId="0" xfId="0" applyNumberFormat="1" applyAlignment="1">
      <alignment horizontal="center"/>
    </xf>
    <xf numFmtId="166" fontId="0" fillId="0" borderId="0" xfId="1" applyNumberFormat="1" applyFont="1" applyAlignment="1">
      <alignment horizontal="center"/>
    </xf>
    <xf numFmtId="164" fontId="0" fillId="0" borderId="0" xfId="3" applyNumberFormat="1" applyFont="1"/>
    <xf numFmtId="43" fontId="0" fillId="0" borderId="0" xfId="3" applyFont="1" applyBorder="1" applyAlignment="1">
      <alignment horizontal="center" vertical="center" wrapText="1"/>
    </xf>
    <xf numFmtId="164" fontId="0" fillId="0" borderId="0" xfId="3" applyNumberFormat="1" applyFont="1" applyBorder="1" applyAlignment="1">
      <alignment horizontal="center" wrapText="1"/>
    </xf>
    <xf numFmtId="166" fontId="0" fillId="0" borderId="0" xfId="1" applyNumberFormat="1" applyFont="1"/>
    <xf numFmtId="168" fontId="0" fillId="0" borderId="0" xfId="0" applyNumberFormat="1"/>
    <xf numFmtId="0" fontId="5" fillId="4" borderId="1" xfId="0" applyFont="1" applyFill="1" applyBorder="1" applyAlignment="1">
      <alignment horizontal="center" vertical="center" wrapText="1"/>
    </xf>
    <xf numFmtId="164" fontId="0" fillId="0" borderId="1" xfId="3"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9" fontId="0" fillId="0" borderId="1" xfId="2" applyFont="1" applyFill="1" applyBorder="1" applyAlignment="1">
      <alignment horizontal="center" vertical="center"/>
    </xf>
    <xf numFmtId="0" fontId="5" fillId="2" borderId="1" xfId="3" applyNumberFormat="1" applyFont="1" applyFill="1" applyBorder="1" applyAlignment="1">
      <alignment horizontal="center" vertical="center" wrapText="1"/>
    </xf>
    <xf numFmtId="164" fontId="2" fillId="0" borderId="0" xfId="3" applyNumberFormat="1" applyFont="1" applyBorder="1" applyAlignment="1">
      <alignment horizontal="center" vertical="center" wrapText="1"/>
    </xf>
    <xf numFmtId="0" fontId="2" fillId="0" borderId="0" xfId="0" applyFont="1" applyAlignment="1">
      <alignment horizontal="center" vertical="center" wrapText="1"/>
    </xf>
    <xf numFmtId="164" fontId="2" fillId="0" borderId="0" xfId="3" applyNumberFormat="1" applyFont="1"/>
    <xf numFmtId="164" fontId="2" fillId="0" borderId="0" xfId="3" applyNumberFormat="1" applyFont="1" applyAlignment="1">
      <alignment horizontal="center"/>
    </xf>
    <xf numFmtId="164" fontId="0" fillId="0" borderId="0" xfId="0" applyNumberFormat="1" applyAlignment="1">
      <alignment horizontal="center"/>
    </xf>
    <xf numFmtId="43" fontId="0" fillId="0" borderId="0" xfId="3" applyFont="1"/>
    <xf numFmtId="43" fontId="0" fillId="0" borderId="0" xfId="3" applyFont="1" applyAlignment="1">
      <alignment horizontal="center" vertical="center"/>
    </xf>
    <xf numFmtId="43" fontId="0" fillId="0" borderId="0" xfId="0" applyNumberFormat="1" applyAlignment="1">
      <alignment wrapText="1"/>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wrapText="1"/>
    </xf>
    <xf numFmtId="164" fontId="0" fillId="0" borderId="4" xfId="3" applyNumberFormat="1" applyFont="1" applyBorder="1" applyAlignment="1">
      <alignment horizontal="center" vertical="center"/>
    </xf>
    <xf numFmtId="164" fontId="2" fillId="0" borderId="4" xfId="3" applyNumberFormat="1" applyFont="1" applyBorder="1" applyAlignment="1">
      <alignment horizontal="center" vertical="center"/>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5" fillId="2" borderId="4" xfId="0" applyFont="1" applyFill="1" applyBorder="1" applyAlignment="1">
      <alignment horizontal="center" vertical="center" wrapText="1"/>
    </xf>
    <xf numFmtId="166" fontId="0" fillId="0" borderId="4" xfId="1" applyNumberFormat="1" applyFont="1" applyFill="1" applyBorder="1" applyAlignment="1">
      <alignment horizontal="center" vertical="center"/>
    </xf>
    <xf numFmtId="166" fontId="2" fillId="0" borderId="4" xfId="1" applyNumberFormat="1" applyFont="1" applyBorder="1" applyAlignment="1">
      <alignment horizontal="center" vertical="center"/>
    </xf>
    <xf numFmtId="1" fontId="2"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2" fillId="0" borderId="1" xfId="0"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Z31"/>
  <sheetViews>
    <sheetView tabSelected="1" zoomScale="85" zoomScaleNormal="85" zoomScaleSheetLayoutView="85" workbookViewId="0">
      <selection activeCell="W18" sqref="W18"/>
    </sheetView>
  </sheetViews>
  <sheetFormatPr defaultRowHeight="15" x14ac:dyDescent="0.25"/>
  <cols>
    <col min="2" max="2" width="6.5703125" customWidth="1"/>
    <col min="3" max="3" width="12.7109375" style="15" hidden="1" customWidth="1"/>
    <col min="4" max="4" width="11" style="15" hidden="1" customWidth="1"/>
    <col min="5" max="5" width="20.42578125" style="15" customWidth="1"/>
    <col min="6" max="6" width="10.28515625" style="15" customWidth="1"/>
    <col min="7" max="7" width="9.28515625" style="18" bestFit="1" customWidth="1"/>
    <col min="8" max="8" width="10" customWidth="1"/>
    <col min="9" max="9" width="12.7109375" customWidth="1"/>
    <col min="10" max="10" width="11.7109375" hidden="1" customWidth="1"/>
    <col min="11" max="11" width="10.5703125" customWidth="1"/>
    <col min="12" max="12" width="11.42578125" customWidth="1"/>
    <col min="13" max="13" width="7.7109375" hidden="1" customWidth="1"/>
    <col min="14" max="14" width="16.28515625" hidden="1" customWidth="1"/>
    <col min="15" max="15" width="12.7109375" bestFit="1" customWidth="1"/>
    <col min="16" max="16" width="14.42578125" bestFit="1" customWidth="1"/>
    <col min="17" max="17" width="13.42578125" hidden="1" customWidth="1"/>
    <col min="18" max="18" width="16.140625" hidden="1" customWidth="1"/>
    <col min="19" max="19" width="14.28515625" hidden="1" customWidth="1"/>
    <col min="20" max="20" width="15" style="16" customWidth="1"/>
    <col min="21" max="21" width="12.7109375" style="16" customWidth="1"/>
    <col min="22" max="22" width="15.140625" style="16" customWidth="1"/>
    <col min="23" max="23" width="17" bestFit="1" customWidth="1"/>
    <col min="24" max="24" width="16.42578125" bestFit="1" customWidth="1"/>
    <col min="25" max="26" width="15.42578125" bestFit="1" customWidth="1"/>
  </cols>
  <sheetData>
    <row r="2" spans="2:26" ht="43.5" customHeight="1" x14ac:dyDescent="0.25">
      <c r="B2" s="64" t="str">
        <f>UPPER(("BUILDING VALUATION | M/S HPL ELECTRIC &amp; POWER LIMITED | Village- Basdhara, Tehsil- Gharaunda, District- Karnal, Haryana"))</f>
        <v>BUILDING VALUATION | M/S HPL ELECTRIC &amp; POWER LIMITED | VILLAGE- BASDHARA, TEHSIL- GHARAUNDA, DISTRICT- KARNAL, HARYANA</v>
      </c>
      <c r="C2" s="64"/>
      <c r="D2" s="64"/>
      <c r="E2" s="64"/>
      <c r="F2" s="64"/>
      <c r="G2" s="64"/>
      <c r="H2" s="64"/>
      <c r="I2" s="64"/>
      <c r="J2" s="64"/>
      <c r="K2" s="64"/>
      <c r="L2" s="64"/>
      <c r="M2" s="64"/>
      <c r="N2" s="64"/>
      <c r="O2" s="64"/>
      <c r="P2" s="64"/>
      <c r="Q2" s="64"/>
      <c r="R2" s="64"/>
      <c r="S2" s="64"/>
      <c r="T2" s="64"/>
      <c r="U2" s="54"/>
      <c r="V2" s="55"/>
    </row>
    <row r="3" spans="2:26" s="13" customFormat="1" ht="60" x14ac:dyDescent="0.25">
      <c r="B3" s="11" t="s">
        <v>12</v>
      </c>
      <c r="C3" s="12" t="s">
        <v>0</v>
      </c>
      <c r="D3" s="35" t="s">
        <v>9</v>
      </c>
      <c r="E3" s="12" t="s">
        <v>3</v>
      </c>
      <c r="F3" s="12" t="s">
        <v>17</v>
      </c>
      <c r="G3" s="17" t="s">
        <v>18</v>
      </c>
      <c r="H3" s="12" t="s">
        <v>19</v>
      </c>
      <c r="I3" s="12" t="s">
        <v>1</v>
      </c>
      <c r="J3" s="35" t="s">
        <v>2</v>
      </c>
      <c r="K3" s="12" t="s">
        <v>20</v>
      </c>
      <c r="L3" s="12" t="s">
        <v>21</v>
      </c>
      <c r="M3" s="35" t="s">
        <v>4</v>
      </c>
      <c r="N3" s="35" t="s">
        <v>6</v>
      </c>
      <c r="O3" s="12" t="s">
        <v>22</v>
      </c>
      <c r="P3" s="12" t="s">
        <v>13</v>
      </c>
      <c r="Q3" s="35" t="s">
        <v>14</v>
      </c>
      <c r="R3" s="35" t="s">
        <v>15</v>
      </c>
      <c r="S3" s="35" t="s">
        <v>7</v>
      </c>
      <c r="T3" s="12" t="s">
        <v>16</v>
      </c>
      <c r="U3" s="60" t="s">
        <v>26</v>
      </c>
      <c r="V3" s="12" t="s">
        <v>27</v>
      </c>
    </row>
    <row r="4" spans="2:26" x14ac:dyDescent="0.25">
      <c r="B4" s="2">
        <v>1</v>
      </c>
      <c r="C4" s="14"/>
      <c r="D4" s="14"/>
      <c r="E4" s="14" t="s">
        <v>33</v>
      </c>
      <c r="F4" s="8">
        <v>2542.35</v>
      </c>
      <c r="G4" s="36">
        <f>F4*10.7639</f>
        <v>27365.601164999996</v>
      </c>
      <c r="H4" s="8">
        <v>12</v>
      </c>
      <c r="I4" s="2">
        <v>2016</v>
      </c>
      <c r="J4" s="2">
        <v>2023</v>
      </c>
      <c r="K4" s="2">
        <f>J4-I4</f>
        <v>7</v>
      </c>
      <c r="L4" s="2">
        <v>60</v>
      </c>
      <c r="M4" s="3">
        <v>0.1</v>
      </c>
      <c r="N4" s="4">
        <f>(1-M4)/L4</f>
        <v>1.5000000000000001E-2</v>
      </c>
      <c r="O4" s="37">
        <v>1650</v>
      </c>
      <c r="P4" s="37">
        <f>O4*G4</f>
        <v>45153241.922249995</v>
      </c>
      <c r="Q4" s="37">
        <f t="shared" ref="Q4" si="0">P4*N4*K4</f>
        <v>4741090.40183625</v>
      </c>
      <c r="R4" s="37">
        <f t="shared" ref="R4" si="1">MAX(P4-Q4,0)</f>
        <v>40412151.520413741</v>
      </c>
      <c r="S4" s="38">
        <v>0</v>
      </c>
      <c r="T4" s="37">
        <f t="shared" ref="T4:T5" si="2">IF(R4&gt;M4*P4,R4*(1-S4),P4*M4)</f>
        <v>40412151.520413741</v>
      </c>
      <c r="U4" s="61"/>
      <c r="V4" s="37">
        <f>U4*G4</f>
        <v>0</v>
      </c>
      <c r="W4" s="10">
        <f>T4/G4</f>
        <v>1476.7499999999998</v>
      </c>
      <c r="X4" s="1"/>
      <c r="Y4" s="1"/>
    </row>
    <row r="5" spans="2:26" ht="30" x14ac:dyDescent="0.25">
      <c r="B5" s="2">
        <v>2</v>
      </c>
      <c r="C5" s="14"/>
      <c r="D5" s="14"/>
      <c r="E5" s="14" t="s">
        <v>34</v>
      </c>
      <c r="F5" s="8">
        <v>8160</v>
      </c>
      <c r="G5" s="19">
        <f>F5*10.7639</f>
        <v>87833.423999999999</v>
      </c>
      <c r="H5" s="8">
        <v>30</v>
      </c>
      <c r="I5" s="2">
        <v>2016</v>
      </c>
      <c r="J5" s="2">
        <v>2023</v>
      </c>
      <c r="K5" s="2">
        <f>J5-I5</f>
        <v>7</v>
      </c>
      <c r="L5" s="2">
        <v>45</v>
      </c>
      <c r="M5" s="3">
        <v>0.1</v>
      </c>
      <c r="N5" s="4">
        <f>(1-M5)/L5</f>
        <v>0.02</v>
      </c>
      <c r="O5" s="5">
        <v>1450</v>
      </c>
      <c r="P5" s="5">
        <f>O5*G5</f>
        <v>127358464.8</v>
      </c>
      <c r="Q5" s="5">
        <f>P5*N5*K5</f>
        <v>17830185.072000001</v>
      </c>
      <c r="R5" s="5">
        <f>MAX(P5-Q5,0)</f>
        <v>109528279.728</v>
      </c>
      <c r="S5" s="9">
        <v>0</v>
      </c>
      <c r="T5" s="5">
        <f t="shared" si="2"/>
        <v>109528279.728</v>
      </c>
      <c r="U5" s="61"/>
      <c r="V5" s="37">
        <f t="shared" ref="V5" si="3">U5*G5</f>
        <v>0</v>
      </c>
      <c r="W5" s="10">
        <f t="shared" ref="W5" si="4">T5/G5</f>
        <v>1247</v>
      </c>
      <c r="X5" s="1"/>
      <c r="Y5" s="1"/>
    </row>
    <row r="6" spans="2:26" x14ac:dyDescent="0.25">
      <c r="B6" s="67" t="s">
        <v>5</v>
      </c>
      <c r="C6" s="67"/>
      <c r="D6" s="67"/>
      <c r="E6" s="67"/>
      <c r="F6" s="63">
        <f>SUM(F4:F5)</f>
        <v>10702.35</v>
      </c>
      <c r="G6" s="26">
        <f>SUM(G4:G5)</f>
        <v>115199.025165</v>
      </c>
      <c r="H6" s="7"/>
      <c r="I6" s="67"/>
      <c r="J6" s="67"/>
      <c r="K6" s="67"/>
      <c r="L6" s="67"/>
      <c r="M6" s="67"/>
      <c r="N6" s="67"/>
      <c r="O6" s="67"/>
      <c r="P6" s="6">
        <f>SUM(P4:P5)</f>
        <v>172511706.72224998</v>
      </c>
      <c r="Q6" s="6"/>
      <c r="R6" s="6">
        <f>SUM(R4:R5)</f>
        <v>149940431.24841374</v>
      </c>
      <c r="S6" s="6"/>
      <c r="T6" s="6">
        <f>SUM(T4:T5)</f>
        <v>149940431.24841374</v>
      </c>
      <c r="U6" s="62"/>
      <c r="V6" s="6">
        <f>SUM(V4:V5)</f>
        <v>0</v>
      </c>
      <c r="W6" s="10"/>
    </row>
    <row r="7" spans="2:26" x14ac:dyDescent="0.25">
      <c r="B7" s="65" t="s">
        <v>8</v>
      </c>
      <c r="C7" s="65"/>
      <c r="D7" s="65"/>
      <c r="E7" s="65"/>
      <c r="F7" s="65"/>
      <c r="G7" s="65"/>
      <c r="H7" s="65"/>
      <c r="I7" s="65"/>
      <c r="J7" s="65"/>
      <c r="K7" s="65"/>
      <c r="L7" s="65"/>
      <c r="M7" s="65"/>
      <c r="N7" s="65"/>
      <c r="O7" s="65"/>
      <c r="P7" s="65"/>
      <c r="Q7" s="65"/>
      <c r="R7" s="65"/>
      <c r="S7" s="65"/>
      <c r="T7" s="65"/>
      <c r="U7" s="56"/>
      <c r="V7" s="57"/>
      <c r="W7" s="10"/>
    </row>
    <row r="8" spans="2:26" ht="15" customHeight="1" x14ac:dyDescent="0.25">
      <c r="B8" s="66" t="s">
        <v>24</v>
      </c>
      <c r="C8" s="66"/>
      <c r="D8" s="66"/>
      <c r="E8" s="66"/>
      <c r="F8" s="66"/>
      <c r="G8" s="66"/>
      <c r="H8" s="66"/>
      <c r="I8" s="66"/>
      <c r="J8" s="66"/>
      <c r="K8" s="66"/>
      <c r="L8" s="66"/>
      <c r="M8" s="66"/>
      <c r="N8" s="66"/>
      <c r="O8" s="66"/>
      <c r="P8" s="66"/>
      <c r="Q8" s="66"/>
      <c r="R8" s="66"/>
      <c r="S8" s="66"/>
      <c r="T8" s="66"/>
      <c r="U8" s="58"/>
      <c r="V8" s="59"/>
      <c r="W8" s="10"/>
    </row>
    <row r="9" spans="2:26" x14ac:dyDescent="0.25">
      <c r="B9" s="65" t="s">
        <v>11</v>
      </c>
      <c r="C9" s="65"/>
      <c r="D9" s="65"/>
      <c r="E9" s="65"/>
      <c r="F9" s="65"/>
      <c r="G9" s="65"/>
      <c r="H9" s="65"/>
      <c r="I9" s="65"/>
      <c r="J9" s="65"/>
      <c r="K9" s="65"/>
      <c r="L9" s="65"/>
      <c r="M9" s="65"/>
      <c r="N9" s="65"/>
      <c r="O9" s="65"/>
      <c r="P9" s="65"/>
      <c r="Q9" s="65"/>
      <c r="R9" s="65"/>
      <c r="S9" s="65"/>
      <c r="T9" s="65"/>
      <c r="U9" s="56"/>
      <c r="V9" s="57"/>
      <c r="W9" s="10"/>
      <c r="X9" s="25"/>
      <c r="Z9" s="30"/>
    </row>
    <row r="10" spans="2:26" x14ac:dyDescent="0.25">
      <c r="B10" s="65" t="s">
        <v>32</v>
      </c>
      <c r="C10" s="65"/>
      <c r="D10" s="65"/>
      <c r="E10" s="65"/>
      <c r="F10" s="65"/>
      <c r="G10" s="65"/>
      <c r="H10" s="65"/>
      <c r="I10" s="65"/>
      <c r="J10" s="65"/>
      <c r="K10" s="65"/>
      <c r="L10" s="65"/>
      <c r="M10" s="65"/>
      <c r="N10" s="65"/>
      <c r="O10" s="65"/>
      <c r="P10" s="65"/>
      <c r="Q10" s="65"/>
      <c r="R10" s="65"/>
      <c r="S10" s="65"/>
      <c r="T10" s="65"/>
      <c r="U10" s="56"/>
      <c r="V10" s="57"/>
      <c r="W10" s="10"/>
      <c r="Z10" s="1"/>
    </row>
    <row r="11" spans="2:26" x14ac:dyDescent="0.25">
      <c r="T11" s="28"/>
      <c r="U11" s="28"/>
      <c r="V11" s="28"/>
      <c r="W11" s="10"/>
      <c r="Z11" s="30"/>
    </row>
    <row r="12" spans="2:26" x14ac:dyDescent="0.25">
      <c r="O12">
        <v>12.73</v>
      </c>
      <c r="T12" s="18">
        <v>305520000</v>
      </c>
      <c r="W12" s="10"/>
      <c r="Z12" s="20"/>
    </row>
    <row r="13" spans="2:26" x14ac:dyDescent="0.25">
      <c r="C13" s="21"/>
      <c r="D13" s="40"/>
      <c r="E13" s="41"/>
      <c r="F13" s="46">
        <v>1252.2</v>
      </c>
      <c r="H13">
        <v>8160</v>
      </c>
      <c r="O13" s="30">
        <v>13000000</v>
      </c>
      <c r="T13" s="18">
        <v>14000000</v>
      </c>
      <c r="U13" s="29"/>
      <c r="V13" s="29"/>
    </row>
    <row r="14" spans="2:26" x14ac:dyDescent="0.25">
      <c r="C14" s="21"/>
      <c r="D14" s="22"/>
      <c r="E14" s="41"/>
      <c r="F14" s="46">
        <v>7770.15</v>
      </c>
      <c r="H14">
        <v>2542.35</v>
      </c>
      <c r="O14" s="30">
        <f>O12*O13</f>
        <v>165490000</v>
      </c>
      <c r="T14" s="18">
        <f>T12+T13+T6</f>
        <v>469460431.24841374</v>
      </c>
      <c r="U14" s="29"/>
      <c r="V14" s="29"/>
      <c r="Y14" s="30"/>
    </row>
    <row r="15" spans="2:26" ht="15" customHeight="1" x14ac:dyDescent="0.25">
      <c r="C15" s="23"/>
      <c r="D15" s="31"/>
      <c r="E15" s="24"/>
      <c r="F15" s="46">
        <v>840</v>
      </c>
      <c r="H15">
        <f>SUM(H13:H14)</f>
        <v>10702.35</v>
      </c>
      <c r="T15" s="18">
        <v>470000000</v>
      </c>
      <c r="Y15" s="30"/>
    </row>
    <row r="16" spans="2:26" x14ac:dyDescent="0.25">
      <c r="D16" s="32"/>
      <c r="E16" s="24"/>
      <c r="F16" s="46">
        <v>840</v>
      </c>
      <c r="T16" s="18">
        <f>T15*0.85</f>
        <v>399500000</v>
      </c>
      <c r="U16" s="27"/>
      <c r="V16" s="27"/>
      <c r="Y16" s="30"/>
      <c r="Z16" s="30"/>
    </row>
    <row r="17" spans="6:26" x14ac:dyDescent="0.25">
      <c r="F17" s="47">
        <f>SUM(F13:F16)</f>
        <v>10702.35</v>
      </c>
      <c r="T17" s="18">
        <f>T15*0.75</f>
        <v>352500000</v>
      </c>
      <c r="U17" s="27"/>
      <c r="V17" s="27"/>
      <c r="Y17" s="30"/>
      <c r="Z17" s="34"/>
    </row>
    <row r="18" spans="6:26" x14ac:dyDescent="0.25">
      <c r="T18" s="30"/>
      <c r="U18" s="33"/>
      <c r="V18" s="33"/>
      <c r="Y18" s="20"/>
      <c r="Z18" s="20"/>
    </row>
    <row r="19" spans="6:26" x14ac:dyDescent="0.25">
      <c r="O19" s="30">
        <f>51521.04*50</f>
        <v>2576052</v>
      </c>
    </row>
    <row r="20" spans="6:26" x14ac:dyDescent="0.25">
      <c r="O20" s="30"/>
      <c r="T20" s="27"/>
    </row>
    <row r="21" spans="6:26" x14ac:dyDescent="0.25">
      <c r="O21" s="30"/>
      <c r="T21" s="43"/>
      <c r="U21" s="44"/>
    </row>
    <row r="22" spans="6:26" x14ac:dyDescent="0.25">
      <c r="O22" s="42"/>
      <c r="T22" s="18"/>
    </row>
    <row r="23" spans="6:26" x14ac:dyDescent="0.25">
      <c r="T23" s="18"/>
    </row>
    <row r="29" spans="6:26" x14ac:dyDescent="0.25">
      <c r="O29">
        <v>220000000</v>
      </c>
      <c r="P29">
        <v>37500000</v>
      </c>
      <c r="T29" s="16">
        <v>70000000</v>
      </c>
    </row>
    <row r="30" spans="6:26" x14ac:dyDescent="0.25">
      <c r="O30">
        <v>3749</v>
      </c>
      <c r="P30">
        <v>556</v>
      </c>
      <c r="T30" s="16">
        <v>949</v>
      </c>
    </row>
    <row r="31" spans="6:26" x14ac:dyDescent="0.25">
      <c r="O31">
        <f>O29/O30</f>
        <v>58682.315284075754</v>
      </c>
      <c r="P31">
        <f>P29/P30</f>
        <v>67446.043165467621</v>
      </c>
      <c r="T31" s="16">
        <f>T29/T30</f>
        <v>73761.854583772394</v>
      </c>
    </row>
  </sheetData>
  <mergeCells count="7">
    <mergeCell ref="B2:T2"/>
    <mergeCell ref="B7:T7"/>
    <mergeCell ref="B8:T8"/>
    <mergeCell ref="B9:T9"/>
    <mergeCell ref="B10:T10"/>
    <mergeCell ref="B6:E6"/>
    <mergeCell ref="I6:O6"/>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H19"/>
  <sheetViews>
    <sheetView workbookViewId="0">
      <selection activeCell="E19" sqref="E19"/>
    </sheetView>
  </sheetViews>
  <sheetFormatPr defaultRowHeight="15" x14ac:dyDescent="0.25"/>
  <cols>
    <col min="2" max="2" width="6.85546875" bestFit="1" customWidth="1"/>
    <col min="3" max="3" width="14.7109375" style="15" bestFit="1" customWidth="1"/>
    <col min="4" max="4" width="23.85546875" style="15" bestFit="1" customWidth="1"/>
    <col min="5" max="5" width="15.28515625" bestFit="1" customWidth="1"/>
    <col min="6" max="6" width="7.140625" bestFit="1" customWidth="1"/>
    <col min="7" max="7" width="9.140625" style="15" bestFit="1" customWidth="1"/>
    <col min="8" max="8" width="9.140625" style="18" bestFit="1" customWidth="1"/>
  </cols>
  <sheetData>
    <row r="3" spans="2:8" ht="46.5" customHeight="1" x14ac:dyDescent="0.25">
      <c r="B3" s="48"/>
      <c r="C3" s="49"/>
      <c r="D3" s="49"/>
      <c r="E3" s="49"/>
      <c r="F3" s="49"/>
      <c r="G3" s="49"/>
      <c r="H3" s="49"/>
    </row>
    <row r="4" spans="2:8" s="13" customFormat="1" ht="42" x14ac:dyDescent="0.25">
      <c r="B4" s="11" t="s">
        <v>12</v>
      </c>
      <c r="C4" s="12" t="s">
        <v>35</v>
      </c>
      <c r="D4" s="12" t="s">
        <v>36</v>
      </c>
      <c r="E4" s="12" t="s">
        <v>37</v>
      </c>
      <c r="F4" s="12" t="s">
        <v>25</v>
      </c>
      <c r="G4" s="12" t="s">
        <v>44</v>
      </c>
      <c r="H4" s="39" t="s">
        <v>45</v>
      </c>
    </row>
    <row r="5" spans="2:8" x14ac:dyDescent="0.25">
      <c r="B5" s="2">
        <v>1</v>
      </c>
      <c r="C5" s="68" t="s">
        <v>41</v>
      </c>
      <c r="D5" s="14" t="s">
        <v>23</v>
      </c>
      <c r="E5" s="2" t="s">
        <v>38</v>
      </c>
      <c r="F5" s="8">
        <v>15</v>
      </c>
      <c r="G5" s="19">
        <v>7747.8</v>
      </c>
      <c r="H5" s="19">
        <f>G5*10.7639</f>
        <v>83396.544420000006</v>
      </c>
    </row>
    <row r="6" spans="2:8" x14ac:dyDescent="0.25">
      <c r="B6" s="2">
        <v>2</v>
      </c>
      <c r="C6" s="69"/>
      <c r="D6" s="14" t="s">
        <v>10</v>
      </c>
      <c r="E6" s="2" t="s">
        <v>38</v>
      </c>
      <c r="F6" s="8">
        <v>10</v>
      </c>
      <c r="G6" s="19">
        <v>840</v>
      </c>
      <c r="H6" s="19">
        <f t="shared" ref="H6:H9" si="0">G6*10.7639</f>
        <v>9041.6759999999995</v>
      </c>
    </row>
    <row r="7" spans="2:8" x14ac:dyDescent="0.25">
      <c r="B7" s="2">
        <v>3</v>
      </c>
      <c r="C7" s="70"/>
      <c r="D7" s="14" t="s">
        <v>40</v>
      </c>
      <c r="E7" s="2" t="s">
        <v>38</v>
      </c>
      <c r="F7" s="8">
        <v>10</v>
      </c>
      <c r="G7" s="19">
        <v>840</v>
      </c>
      <c r="H7" s="19">
        <f t="shared" si="0"/>
        <v>9041.6759999999995</v>
      </c>
    </row>
    <row r="8" spans="2:8" x14ac:dyDescent="0.25">
      <c r="B8" s="2">
        <f>B7+1</f>
        <v>4</v>
      </c>
      <c r="C8" s="14" t="s">
        <v>43</v>
      </c>
      <c r="D8" s="14" t="s">
        <v>23</v>
      </c>
      <c r="E8" s="2" t="s">
        <v>38</v>
      </c>
      <c r="F8" s="8">
        <v>10</v>
      </c>
      <c r="G8" s="19">
        <v>22.35</v>
      </c>
      <c r="H8" s="19">
        <f t="shared" si="0"/>
        <v>240.57316500000002</v>
      </c>
    </row>
    <row r="9" spans="2:8" x14ac:dyDescent="0.25">
      <c r="B9" s="50">
        <v>5</v>
      </c>
      <c r="C9" s="51" t="s">
        <v>42</v>
      </c>
      <c r="D9" s="14" t="s">
        <v>23</v>
      </c>
      <c r="E9" s="2" t="s">
        <v>39</v>
      </c>
      <c r="F9" s="8">
        <v>30</v>
      </c>
      <c r="G9" s="52">
        <v>1252</v>
      </c>
      <c r="H9" s="19">
        <f t="shared" si="0"/>
        <v>13476.4028</v>
      </c>
    </row>
    <row r="10" spans="2:8" x14ac:dyDescent="0.25">
      <c r="B10" s="71" t="s">
        <v>5</v>
      </c>
      <c r="C10" s="72"/>
      <c r="D10" s="72"/>
      <c r="E10" s="72"/>
      <c r="F10" s="73"/>
      <c r="G10" s="53">
        <f>SUM(G5:G9)</f>
        <v>10702.15</v>
      </c>
      <c r="H10" s="26">
        <f>SUM(H5:H9)</f>
        <v>115196.872385</v>
      </c>
    </row>
    <row r="13" spans="2:8" x14ac:dyDescent="0.25">
      <c r="E13">
        <v>12.73</v>
      </c>
    </row>
    <row r="14" spans="2:8" x14ac:dyDescent="0.25">
      <c r="E14" s="30">
        <v>24000000</v>
      </c>
    </row>
    <row r="15" spans="2:8" x14ac:dyDescent="0.25">
      <c r="E15" s="30">
        <f>E13*E14</f>
        <v>305520000</v>
      </c>
    </row>
    <row r="17" spans="5:5" x14ac:dyDescent="0.25">
      <c r="E17">
        <f>1.18*1000</f>
        <v>1180</v>
      </c>
    </row>
    <row r="18" spans="5:5" x14ac:dyDescent="0.25">
      <c r="E18">
        <v>4000</v>
      </c>
    </row>
    <row r="19" spans="5:5" x14ac:dyDescent="0.25">
      <c r="E19">
        <f>E17*E18</f>
        <v>4720000</v>
      </c>
    </row>
  </sheetData>
  <mergeCells count="2">
    <mergeCell ref="C5:C7"/>
    <mergeCell ref="B10:F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D1B9-34A7-44BF-8BD2-5DEEA754704F}">
  <dimension ref="B4:D7"/>
  <sheetViews>
    <sheetView workbookViewId="0">
      <selection activeCell="J19" sqref="J19"/>
    </sheetView>
  </sheetViews>
  <sheetFormatPr defaultRowHeight="15" x14ac:dyDescent="0.25"/>
  <cols>
    <col min="2" max="2" width="15.85546875" bestFit="1" customWidth="1"/>
    <col min="3" max="3" width="10" bestFit="1" customWidth="1"/>
  </cols>
  <sheetData>
    <row r="4" spans="2:4" x14ac:dyDescent="0.25">
      <c r="B4" t="s">
        <v>28</v>
      </c>
      <c r="C4">
        <v>14.55</v>
      </c>
      <c r="D4" t="s">
        <v>29</v>
      </c>
    </row>
    <row r="5" spans="2:4" x14ac:dyDescent="0.25">
      <c r="C5" s="45">
        <v>58883.85</v>
      </c>
      <c r="D5" t="s">
        <v>30</v>
      </c>
    </row>
    <row r="6" spans="2:4" x14ac:dyDescent="0.25">
      <c r="B6" t="s">
        <v>31</v>
      </c>
      <c r="C6" s="30">
        <v>23790</v>
      </c>
      <c r="D6" t="s">
        <v>30</v>
      </c>
    </row>
    <row r="7" spans="2:4" x14ac:dyDescent="0.25">
      <c r="C7" s="45">
        <v>27731.040000000001</v>
      </c>
      <c r="D7"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 Valuation</vt:lpstr>
      <vt:lpstr>Building Area Details</vt:lpstr>
      <vt:lpstr>Sheet1</vt:lpstr>
      <vt:lpstr>'Building Valuation'!Print_Area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Rajani Gupta</cp:lastModifiedBy>
  <cp:lastPrinted>2022-01-07T08:12:53Z</cp:lastPrinted>
  <dcterms:created xsi:type="dcterms:W3CDTF">2021-09-16T11:33:35Z</dcterms:created>
  <dcterms:modified xsi:type="dcterms:W3CDTF">2023-01-23T11:12:33Z</dcterms:modified>
</cp:coreProperties>
</file>