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Z:\In Progress Files\Arup Banerjee\"/>
    </mc:Choice>
  </mc:AlternateContent>
  <xr:revisionPtr revIDLastSave="0" documentId="13_ncr:1_{6EB5CB38-6807-4556-A670-C04025A228DC}" xr6:coauthVersionLast="47" xr6:coauthVersionMax="47" xr10:uidLastSave="{00000000-0000-0000-0000-000000000000}"/>
  <bookViews>
    <workbookView xWindow="12015" yWindow="7245" windowWidth="7500" windowHeight="6000" xr2:uid="{00000000-000D-0000-FFFF-FFFF00000000}"/>
  </bookViews>
  <sheets>
    <sheet name="Sheet1" sheetId="1" r:id="rId1"/>
    <sheet name="Sheet2"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 r="N17" i="1"/>
  <c r="D16" i="1"/>
  <c r="H16" i="1" l="1"/>
  <c r="D5" i="2" l="1"/>
  <c r="E5" i="2" s="1"/>
  <c r="N5" i="1"/>
  <c r="N6" i="1"/>
  <c r="N7" i="1"/>
  <c r="K5" i="1"/>
  <c r="K6" i="1"/>
  <c r="K7" i="1"/>
  <c r="G5" i="1"/>
  <c r="P5" i="1" s="1"/>
  <c r="G6" i="1"/>
  <c r="P6" i="1" s="1"/>
  <c r="G7" i="1"/>
  <c r="P7" i="1" s="1"/>
  <c r="F8" i="1"/>
  <c r="Q7" i="1" l="1"/>
  <c r="R7" i="1" s="1"/>
  <c r="T7" i="1" s="1"/>
  <c r="Q6" i="1"/>
  <c r="R6" i="1" s="1"/>
  <c r="T6" i="1" s="1"/>
  <c r="Q5" i="1"/>
  <c r="R5" i="1" s="1"/>
  <c r="T5" i="1" s="1"/>
  <c r="U5" i="1" s="1"/>
  <c r="G8" i="1" l="1"/>
  <c r="H17" i="1" s="1"/>
  <c r="H18" i="1" l="1"/>
  <c r="P8" i="1" l="1"/>
  <c r="Q8" i="1" l="1"/>
  <c r="R8" i="1" l="1"/>
  <c r="T8" i="1" l="1"/>
  <c r="D17" i="1" s="1"/>
  <c r="D18" i="1" s="1"/>
  <c r="D19" i="1" s="1"/>
  <c r="D20" i="1" l="1"/>
  <c r="H19" i="1"/>
  <c r="D21" i="1"/>
</calcChain>
</file>

<file path=xl/sharedStrings.xml><?xml version="1.0" encoding="utf-8"?>
<sst xmlns="http://schemas.openxmlformats.org/spreadsheetml/2006/main" count="47" uniqueCount="44">
  <si>
    <t>SR. No.</t>
  </si>
  <si>
    <t>Floor</t>
  </si>
  <si>
    <t>Type of Structure</t>
  </si>
  <si>
    <r>
      <t xml:space="preserve">Area 
</t>
    </r>
    <r>
      <rPr>
        <b/>
        <i/>
        <sz val="10"/>
        <rFont val="Calibri"/>
        <family val="2"/>
        <scheme val="minor"/>
      </rPr>
      <t>(in sq.ft)</t>
    </r>
  </si>
  <si>
    <r>
      <t xml:space="preserve">Height </t>
    </r>
    <r>
      <rPr>
        <b/>
        <i/>
        <sz val="10"/>
        <rFont val="Calibri"/>
        <family val="2"/>
        <scheme val="minor"/>
      </rPr>
      <t>(in ft.)</t>
    </r>
  </si>
  <si>
    <t>Year of Construction</t>
  </si>
  <si>
    <t xml:space="preserve">Year of Valuation </t>
  </si>
  <si>
    <r>
      <t xml:space="preserve">Total Life Consumed 
</t>
    </r>
    <r>
      <rPr>
        <b/>
        <i/>
        <sz val="10"/>
        <rFont val="Calibri"/>
        <family val="2"/>
        <scheme val="minor"/>
      </rPr>
      <t>(in years)</t>
    </r>
  </si>
  <si>
    <r>
      <t xml:space="preserve">Total Economical Life
</t>
    </r>
    <r>
      <rPr>
        <b/>
        <i/>
        <sz val="10"/>
        <rFont val="Calibri"/>
        <family val="2"/>
        <scheme val="minor"/>
      </rPr>
      <t>(in years)</t>
    </r>
  </si>
  <si>
    <t>Salvage value</t>
  </si>
  <si>
    <t>Depreciation Rate</t>
  </si>
  <si>
    <r>
      <t xml:space="preserve">Plinth Area  Rate 
</t>
    </r>
    <r>
      <rPr>
        <b/>
        <i/>
        <sz val="10"/>
        <rFont val="Calibri"/>
        <family val="2"/>
        <scheme val="minor"/>
      </rPr>
      <t>(in per sq.ft)</t>
    </r>
  </si>
  <si>
    <t>Gross Replacement Value
(INR)</t>
  </si>
  <si>
    <t xml:space="preserve">Depreciation
(INR) </t>
  </si>
  <si>
    <t>Depreciated Value
(INR)</t>
  </si>
  <si>
    <t>Discounting Factor</t>
  </si>
  <si>
    <t>Depreciated Replacement Market Value
(INR)</t>
  </si>
  <si>
    <t>RCC framed pillar beam column on RCC slab</t>
  </si>
  <si>
    <t>TOTAL</t>
  </si>
  <si>
    <t>Remarks:</t>
  </si>
  <si>
    <r>
      <t>3.</t>
    </r>
    <r>
      <rPr>
        <i/>
        <sz val="10"/>
        <color theme="1"/>
        <rFont val="Calibri"/>
        <family val="2"/>
        <scheme val="minor"/>
      </rPr>
      <t xml:space="preserve"> The valuation is done by considering the depreciated replacement cost approach.</t>
    </r>
  </si>
  <si>
    <t>First Floor</t>
  </si>
  <si>
    <r>
      <t>Area</t>
    </r>
    <r>
      <rPr>
        <b/>
        <sz val="10"/>
        <rFont val="Calibri"/>
        <family val="2"/>
        <scheme val="minor"/>
      </rPr>
      <t xml:space="preserve"> (in sq. mtr.)</t>
    </r>
  </si>
  <si>
    <t>PREMIUM</t>
  </si>
  <si>
    <t>LAND</t>
  </si>
  <si>
    <t>BUILDING</t>
  </si>
  <si>
    <t>TOTAL FMV</t>
  </si>
  <si>
    <t>ROUND OFF</t>
  </si>
  <si>
    <t>RV</t>
  </si>
  <si>
    <t>DV</t>
  </si>
  <si>
    <t>Ground Floor</t>
  </si>
  <si>
    <t>Description</t>
  </si>
  <si>
    <t>CIRCLE RATE</t>
  </si>
  <si>
    <t>Land</t>
  </si>
  <si>
    <t>Building</t>
  </si>
  <si>
    <t>Total</t>
  </si>
  <si>
    <t>Percentage difference</t>
  </si>
  <si>
    <t>Offcie &amp; production area</t>
  </si>
  <si>
    <t>Office and store room</t>
  </si>
  <si>
    <r>
      <t xml:space="preserve">1. </t>
    </r>
    <r>
      <rPr>
        <b/>
        <i/>
        <sz val="10"/>
        <color theme="1"/>
        <rFont val="Calibri"/>
        <family val="2"/>
        <scheme val="minor"/>
      </rPr>
      <t>All the details pertaing to the building area statement such as area, floor, etc has been taken from the approved building plan provided to us.</t>
    </r>
  </si>
  <si>
    <r>
      <t xml:space="preserve">2. </t>
    </r>
    <r>
      <rPr>
        <i/>
        <sz val="10"/>
        <color theme="1"/>
        <rFont val="Calibri"/>
        <family val="2"/>
        <scheme val="minor"/>
      </rPr>
      <t>All the structure that has been taken in the area statemnet belonging to M/S. HPL Electric &amp; Power Ltd.</t>
    </r>
  </si>
  <si>
    <t>Mezanine Floor</t>
  </si>
  <si>
    <t>BUILDING VALUATION FOR THE PROPERTY OF M/S. HPL ELECTRIC &amp; POWER LTD.|KASAULI, SOLAN, HIMACHAL PRADESH</t>
  </si>
  <si>
    <t>4.The covered area of the property is taken as per Approved map provided by the bank. While plinth area of each floor was found to confirm to the approved building plan (As per approved map). There are four additional floors on the top which the company has constructed in violation of the approved plan. In the approved plan there are Ground floor, Mezzanine Floor, and First Floor only, with RCC Roofs. But Company has constructed the building as Ground + 5 Floors, and hence the extra constructed floors has not taken into consideration for valuation purpose. The total approved covered area as per map is 3,648.16 sq. mtr. And this is what we have taken for valuation purpose.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</si>
</sst>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0.0000"/>
    <numFmt numFmtId="165" formatCode="_ &quot;₹&quot;\ * #,##0_ ;_ &quot;₹&quot;\ * \-#,##0_ ;_ &quot;₹&quot;\ * &quot;-&quot;??_ ;_ @_ "/>
    <numFmt numFmtId="166" formatCode="_ [$₹-4009]\ * #,##0_ ;_ [$₹-4009]\ * \-#,##0_ ;_ [$₹-4009]\ * &quot;-&quot;??_ ;_ @_ "/>
    <numFmt numFmtId="167" formatCode="_ * #,##0_ ;_ * \-#,##0_ ;_ * &quot;-&quot;??_ ;_ @_ "/>
    <numFmt numFmtId="168"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name val="Calibri"/>
      <family val="2"/>
      <scheme val="minor"/>
    </font>
    <font>
      <b/>
      <i/>
      <sz val="10"/>
      <name val="Calibri"/>
      <family val="2"/>
      <scheme val="minor"/>
    </font>
    <font>
      <b/>
      <i/>
      <sz val="11"/>
      <color theme="1"/>
      <name val="Calibri"/>
      <family val="2"/>
      <scheme val="minor"/>
    </font>
    <font>
      <i/>
      <sz val="11"/>
      <color theme="1"/>
      <name val="Calibri"/>
      <family val="2"/>
      <scheme val="minor"/>
    </font>
    <font>
      <b/>
      <i/>
      <sz val="10"/>
      <color theme="1"/>
      <name val="Calibri"/>
      <family val="2"/>
      <scheme val="minor"/>
    </font>
    <font>
      <i/>
      <sz val="10"/>
      <color theme="1"/>
      <name val="Calibri"/>
      <family val="2"/>
      <scheme val="minor"/>
    </font>
    <font>
      <b/>
      <sz val="10"/>
      <name val="Calibri"/>
      <family val="2"/>
      <scheme val="minor"/>
    </font>
  </fonts>
  <fills count="6">
    <fill>
      <patternFill patternType="none"/>
    </fill>
    <fill>
      <patternFill patternType="gray125"/>
    </fill>
    <fill>
      <patternFill patternType="solid">
        <fgColor rgb="FF1E3661"/>
        <bgColor indexed="64"/>
      </patternFill>
    </fill>
    <fill>
      <patternFill patternType="solid">
        <fgColor theme="4" tint="0.39997558519241921"/>
        <bgColor indexed="64"/>
      </patternFill>
    </fill>
    <fill>
      <patternFill patternType="solid">
        <fgColor theme="4"/>
        <bgColor indexed="64"/>
      </patternFill>
    </fill>
    <fill>
      <patternFill patternType="solid">
        <fgColor rgb="FFFFFF0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1">
    <xf numFmtId="0" fontId="0" fillId="0" borderId="0" xfId="0"/>
    <xf numFmtId="0" fontId="4" fillId="3" borderId="4" xfId="0"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1" fontId="0" fillId="0" borderId="4" xfId="0" applyNumberFormat="1" applyBorder="1" applyAlignment="1">
      <alignment horizontal="center" vertical="center"/>
    </xf>
    <xf numFmtId="9" fontId="0" fillId="0" borderId="4" xfId="0" applyNumberFormat="1" applyBorder="1" applyAlignment="1">
      <alignment horizontal="center" vertical="center"/>
    </xf>
    <xf numFmtId="164" fontId="0" fillId="0" borderId="4" xfId="0" applyNumberFormat="1" applyBorder="1" applyAlignment="1">
      <alignment horizontal="center" vertical="center"/>
    </xf>
    <xf numFmtId="165" fontId="0" fillId="0" borderId="4" xfId="1" applyNumberFormat="1" applyFont="1" applyBorder="1" applyAlignment="1">
      <alignment horizontal="center" vertical="center"/>
    </xf>
    <xf numFmtId="9" fontId="0" fillId="0" borderId="4" xfId="2" applyFont="1" applyBorder="1" applyAlignment="1">
      <alignment horizontal="center" vertical="center"/>
    </xf>
    <xf numFmtId="165" fontId="2" fillId="0" borderId="4" xfId="1" applyNumberFormat="1" applyFont="1" applyBorder="1" applyAlignment="1">
      <alignment horizontal="center" vertical="center"/>
    </xf>
    <xf numFmtId="0" fontId="0" fillId="0" borderId="0" xfId="0" applyAlignment="1">
      <alignment wrapText="1"/>
    </xf>
    <xf numFmtId="0" fontId="2" fillId="4" borderId="4" xfId="0" applyFont="1" applyFill="1" applyBorder="1"/>
    <xf numFmtId="166" fontId="0" fillId="5" borderId="4" xfId="0" applyNumberFormat="1" applyFill="1" applyBorder="1"/>
    <xf numFmtId="0" fontId="2" fillId="4" borderId="4" xfId="0" applyFont="1" applyFill="1" applyBorder="1" applyAlignment="1">
      <alignment wrapText="1"/>
    </xf>
    <xf numFmtId="166" fontId="2" fillId="5" borderId="4" xfId="0" applyNumberFormat="1" applyFont="1" applyFill="1" applyBorder="1"/>
    <xf numFmtId="165" fontId="2" fillId="5" borderId="4" xfId="1" applyNumberFormat="1" applyFont="1" applyFill="1" applyBorder="1"/>
    <xf numFmtId="167" fontId="0" fillId="0" borderId="0" xfId="3" applyNumberFormat="1" applyFont="1"/>
    <xf numFmtId="43" fontId="0" fillId="0" borderId="0" xfId="0" applyNumberFormat="1"/>
    <xf numFmtId="1" fontId="0" fillId="0" borderId="0" xfId="0" applyNumberFormat="1"/>
    <xf numFmtId="43" fontId="0" fillId="0" borderId="0" xfId="3" applyFont="1"/>
    <xf numFmtId="167" fontId="2" fillId="0" borderId="4" xfId="3" applyNumberFormat="1" applyFont="1" applyBorder="1" applyAlignment="1">
      <alignment horizontal="center" vertical="top"/>
    </xf>
    <xf numFmtId="0" fontId="0" fillId="0" borderId="0" xfId="0" applyAlignment="1">
      <alignment horizontal="center"/>
    </xf>
    <xf numFmtId="167" fontId="0" fillId="0" borderId="4" xfId="3" applyNumberFormat="1" applyFont="1" applyBorder="1" applyAlignment="1">
      <alignment horizontal="center" vertical="center"/>
    </xf>
    <xf numFmtId="168" fontId="0" fillId="0" borderId="4" xfId="0" applyNumberFormat="1" applyBorder="1" applyAlignment="1">
      <alignment horizontal="center" vertical="center" wrapText="1"/>
    </xf>
    <xf numFmtId="0" fontId="7" fillId="0" borderId="0" xfId="0" applyFont="1" applyAlignment="1">
      <alignment vertical="center"/>
    </xf>
    <xf numFmtId="0" fontId="2" fillId="4" borderId="4" xfId="0" applyFont="1" applyFill="1" applyBorder="1" applyAlignment="1">
      <alignment horizontal="center" vertical="center" wrapText="1"/>
    </xf>
    <xf numFmtId="9" fontId="2" fillId="5" borderId="4" xfId="2" applyFont="1" applyFill="1" applyBorder="1"/>
    <xf numFmtId="1" fontId="2" fillId="0" borderId="4" xfId="0" applyNumberFormat="1" applyFont="1" applyBorder="1" applyAlignment="1">
      <alignment horizontal="center" vertical="center"/>
    </xf>
    <xf numFmtId="0" fontId="2" fillId="4" borderId="1" xfId="0" applyFont="1" applyFill="1" applyBorder="1" applyAlignment="1">
      <alignment horizontal="center"/>
    </xf>
    <xf numFmtId="0" fontId="2" fillId="4" borderId="3" xfId="0" applyFont="1" applyFill="1" applyBorder="1" applyAlignment="1">
      <alignment horizontal="center"/>
    </xf>
    <xf numFmtId="0" fontId="7" fillId="0" borderId="4" xfId="0" applyFont="1" applyBorder="1" applyAlignment="1">
      <alignment horizontal="left" vertical="center" wrapText="1"/>
    </xf>
    <xf numFmtId="0" fontId="7" fillId="0" borderId="4" xfId="0" applyFont="1" applyBorder="1" applyAlignment="1">
      <alignment horizontal="lef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4" xfId="0" applyFont="1" applyBorder="1" applyAlignment="1">
      <alignment horizontal="center" vertical="center"/>
    </xf>
    <xf numFmtId="0" fontId="6" fillId="0" borderId="4"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66" fontId="0" fillId="0" borderId="0" xfId="0" applyNumberFormat="1" applyAlignment="1">
      <alignment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W26"/>
  <sheetViews>
    <sheetView tabSelected="1" zoomScale="85" zoomScaleNormal="85" workbookViewId="0">
      <selection activeCell="J7" sqref="J7"/>
    </sheetView>
  </sheetViews>
  <sheetFormatPr defaultRowHeight="15" x14ac:dyDescent="0.25"/>
  <cols>
    <col min="1" max="1" width="7.42578125" customWidth="1"/>
    <col min="2" max="2" width="4.140625" customWidth="1"/>
    <col min="3" max="3" width="13.5703125" customWidth="1"/>
    <col min="4" max="4" width="14.85546875" customWidth="1"/>
    <col min="5" max="5" width="18" style="10" customWidth="1"/>
    <col min="6" max="6" width="10.140625" style="10" customWidth="1"/>
    <col min="7" max="7" width="10.85546875" style="21" customWidth="1"/>
    <col min="8" max="8" width="10.5703125" customWidth="1"/>
    <col min="9" max="9" width="11.5703125" customWidth="1"/>
    <col min="10" max="10" width="10.28515625" customWidth="1"/>
    <col min="11" max="11" width="11.140625" customWidth="1"/>
    <col min="12" max="12" width="13" customWidth="1"/>
    <col min="13" max="13" width="9.140625" hidden="1" customWidth="1"/>
    <col min="14" max="14" width="12.140625" hidden="1" customWidth="1"/>
    <col min="15" max="15" width="12.85546875" style="21" customWidth="1"/>
    <col min="16" max="16" width="15.140625" customWidth="1"/>
    <col min="17" max="17" width="16.85546875" customWidth="1"/>
    <col min="18" max="18" width="16.42578125" hidden="1" customWidth="1"/>
    <col min="19" max="19" width="12.7109375" hidden="1" customWidth="1"/>
    <col min="20" max="20" width="15" customWidth="1"/>
    <col min="22" max="22" width="14.28515625" style="16" bestFit="1" customWidth="1"/>
  </cols>
  <sheetData>
    <row r="3" spans="2:23" ht="15.75" x14ac:dyDescent="0.25">
      <c r="B3" s="32" t="s">
        <v>42</v>
      </c>
      <c r="C3" s="33"/>
      <c r="D3" s="33"/>
      <c r="E3" s="33"/>
      <c r="F3" s="33"/>
      <c r="G3" s="33"/>
      <c r="H3" s="33"/>
      <c r="I3" s="33"/>
      <c r="J3" s="33"/>
      <c r="K3" s="33"/>
      <c r="L3" s="33"/>
      <c r="M3" s="33"/>
      <c r="N3" s="33"/>
      <c r="O3" s="33"/>
      <c r="P3" s="33"/>
      <c r="Q3" s="33"/>
      <c r="R3" s="33"/>
      <c r="S3" s="33"/>
      <c r="T3" s="34"/>
    </row>
    <row r="4" spans="2:23" ht="61.5" customHeight="1" x14ac:dyDescent="0.25">
      <c r="B4" s="1" t="s">
        <v>0</v>
      </c>
      <c r="C4" s="1" t="s">
        <v>1</v>
      </c>
      <c r="D4" s="1" t="s">
        <v>31</v>
      </c>
      <c r="E4" s="1" t="s">
        <v>2</v>
      </c>
      <c r="F4" s="1" t="s">
        <v>22</v>
      </c>
      <c r="G4" s="1" t="s">
        <v>3</v>
      </c>
      <c r="H4" s="1" t="s">
        <v>4</v>
      </c>
      <c r="I4" s="1" t="s">
        <v>5</v>
      </c>
      <c r="J4" s="1" t="s">
        <v>6</v>
      </c>
      <c r="K4" s="1" t="s">
        <v>7</v>
      </c>
      <c r="L4" s="1" t="s">
        <v>8</v>
      </c>
      <c r="M4" s="1" t="s">
        <v>9</v>
      </c>
      <c r="N4" s="1" t="s">
        <v>10</v>
      </c>
      <c r="O4" s="1" t="s">
        <v>11</v>
      </c>
      <c r="P4" s="1" t="s">
        <v>12</v>
      </c>
      <c r="Q4" s="1" t="s">
        <v>13</v>
      </c>
      <c r="R4" s="1" t="s">
        <v>14</v>
      </c>
      <c r="S4" s="1" t="s">
        <v>15</v>
      </c>
      <c r="T4" s="1" t="s">
        <v>16</v>
      </c>
    </row>
    <row r="5" spans="2:23" ht="46.5" customHeight="1" x14ac:dyDescent="0.25">
      <c r="B5" s="2">
        <v>2</v>
      </c>
      <c r="C5" s="3" t="s">
        <v>30</v>
      </c>
      <c r="D5" s="3" t="s">
        <v>37</v>
      </c>
      <c r="E5" s="3" t="s">
        <v>17</v>
      </c>
      <c r="F5" s="23">
        <v>1454.8</v>
      </c>
      <c r="G5" s="22">
        <f t="shared" ref="G5:G7" si="0">10.764*F5</f>
        <v>15659.467199999999</v>
      </c>
      <c r="H5" s="4">
        <v>15</v>
      </c>
      <c r="I5" s="2">
        <v>2006</v>
      </c>
      <c r="J5" s="2">
        <v>2023</v>
      </c>
      <c r="K5" s="2">
        <f t="shared" ref="K5:K7" si="1">J5-I5</f>
        <v>17</v>
      </c>
      <c r="L5" s="2">
        <v>60</v>
      </c>
      <c r="M5" s="5">
        <v>0.1</v>
      </c>
      <c r="N5" s="6">
        <f t="shared" ref="N5:N7" si="2">(1-M5)/L5</f>
        <v>1.5000000000000001E-2</v>
      </c>
      <c r="O5" s="7">
        <v>1650</v>
      </c>
      <c r="P5" s="7">
        <f t="shared" ref="P5:P7" si="3">O5*G5</f>
        <v>25838120.879999999</v>
      </c>
      <c r="Q5" s="7">
        <f t="shared" ref="Q5:Q7" si="4">P5*N5*K5</f>
        <v>6588720.8244000003</v>
      </c>
      <c r="R5" s="7">
        <f t="shared" ref="R5:R7" si="5">MAX(P5-Q5,0)</f>
        <v>19249400.055599999</v>
      </c>
      <c r="S5" s="8">
        <v>0</v>
      </c>
      <c r="T5" s="7">
        <f t="shared" ref="T5:T7" si="6">IF(R5&gt;M5*P5,R5*(1-S5),P5*M5)</f>
        <v>19249400.055599999</v>
      </c>
      <c r="U5">
        <f>T5/G5</f>
        <v>1229.25</v>
      </c>
    </row>
    <row r="6" spans="2:23" ht="45" customHeight="1" x14ac:dyDescent="0.25">
      <c r="B6" s="2">
        <v>3</v>
      </c>
      <c r="C6" s="3" t="s">
        <v>21</v>
      </c>
      <c r="D6" s="3" t="s">
        <v>37</v>
      </c>
      <c r="E6" s="3" t="s">
        <v>17</v>
      </c>
      <c r="F6" s="23">
        <v>1454.8</v>
      </c>
      <c r="G6" s="22">
        <f t="shared" si="0"/>
        <v>15659.467199999999</v>
      </c>
      <c r="H6" s="4">
        <v>15</v>
      </c>
      <c r="I6" s="2">
        <v>2006</v>
      </c>
      <c r="J6" s="2">
        <v>2023</v>
      </c>
      <c r="K6" s="2">
        <f t="shared" si="1"/>
        <v>17</v>
      </c>
      <c r="L6" s="2">
        <v>60</v>
      </c>
      <c r="M6" s="5">
        <v>0.1</v>
      </c>
      <c r="N6" s="6">
        <f t="shared" si="2"/>
        <v>1.5000000000000001E-2</v>
      </c>
      <c r="O6" s="7">
        <v>1650</v>
      </c>
      <c r="P6" s="7">
        <f t="shared" si="3"/>
        <v>25838120.879999999</v>
      </c>
      <c r="Q6" s="7">
        <f t="shared" si="4"/>
        <v>6588720.8244000003</v>
      </c>
      <c r="R6" s="7">
        <f t="shared" si="5"/>
        <v>19249400.055599999</v>
      </c>
      <c r="S6" s="8">
        <v>0</v>
      </c>
      <c r="T6" s="7">
        <f t="shared" si="6"/>
        <v>19249400.055599999</v>
      </c>
    </row>
    <row r="7" spans="2:23" ht="49.5" customHeight="1" x14ac:dyDescent="0.25">
      <c r="B7" s="2">
        <v>4</v>
      </c>
      <c r="C7" s="3" t="s">
        <v>41</v>
      </c>
      <c r="D7" s="3" t="s">
        <v>38</v>
      </c>
      <c r="E7" s="3" t="s">
        <v>17</v>
      </c>
      <c r="F7" s="23">
        <v>738.7</v>
      </c>
      <c r="G7" s="22">
        <f t="shared" si="0"/>
        <v>7951.3667999999998</v>
      </c>
      <c r="H7" s="4">
        <v>8</v>
      </c>
      <c r="I7" s="2">
        <v>2006</v>
      </c>
      <c r="J7" s="2">
        <v>2023</v>
      </c>
      <c r="K7" s="2">
        <f t="shared" si="1"/>
        <v>17</v>
      </c>
      <c r="L7" s="2">
        <v>60</v>
      </c>
      <c r="M7" s="5">
        <v>0.1</v>
      </c>
      <c r="N7" s="6">
        <f t="shared" si="2"/>
        <v>1.5000000000000001E-2</v>
      </c>
      <c r="O7" s="7">
        <v>1650</v>
      </c>
      <c r="P7" s="7">
        <f t="shared" si="3"/>
        <v>13119755.219999999</v>
      </c>
      <c r="Q7" s="7">
        <f t="shared" si="4"/>
        <v>3345537.5811000001</v>
      </c>
      <c r="R7" s="7">
        <f t="shared" si="5"/>
        <v>9774217.6388999987</v>
      </c>
      <c r="S7" s="8">
        <v>0</v>
      </c>
      <c r="T7" s="7">
        <f t="shared" si="6"/>
        <v>9774217.6388999987</v>
      </c>
    </row>
    <row r="8" spans="2:23" x14ac:dyDescent="0.25">
      <c r="B8" s="35" t="s">
        <v>18</v>
      </c>
      <c r="C8" s="35"/>
      <c r="D8" s="35"/>
      <c r="E8" s="35"/>
      <c r="F8" s="27">
        <f>SUM(F5:F7)</f>
        <v>3648.3</v>
      </c>
      <c r="G8" s="20">
        <f>SUM(G5:G7)</f>
        <v>39270.301200000002</v>
      </c>
      <c r="H8" s="37"/>
      <c r="I8" s="38"/>
      <c r="J8" s="38"/>
      <c r="K8" s="38"/>
      <c r="L8" s="38"/>
      <c r="M8" s="38"/>
      <c r="N8" s="38"/>
      <c r="O8" s="39"/>
      <c r="P8" s="9">
        <f>SUM(P5:P7)</f>
        <v>64795996.979999997</v>
      </c>
      <c r="Q8" s="9">
        <f>SUM(Q5:Q7)</f>
        <v>16522979.229900001</v>
      </c>
      <c r="R8" s="9">
        <f>SUM(R5:R7)</f>
        <v>48273017.750099994</v>
      </c>
      <c r="S8" s="9"/>
      <c r="T8" s="9">
        <f>SUM(T5:T7)</f>
        <v>48273017.750099994</v>
      </c>
    </row>
    <row r="9" spans="2:23" x14ac:dyDescent="0.25">
      <c r="B9" s="36" t="s">
        <v>19</v>
      </c>
      <c r="C9" s="36"/>
      <c r="D9" s="36"/>
      <c r="E9" s="36"/>
      <c r="F9" s="36"/>
      <c r="G9" s="36"/>
      <c r="H9" s="36"/>
      <c r="I9" s="36"/>
      <c r="J9" s="36"/>
      <c r="K9" s="36"/>
      <c r="L9" s="36"/>
      <c r="M9" s="36"/>
      <c r="N9" s="36"/>
      <c r="O9" s="36"/>
      <c r="P9" s="36"/>
      <c r="Q9" s="36"/>
      <c r="R9" s="36"/>
      <c r="S9" s="36"/>
      <c r="T9" s="36"/>
    </row>
    <row r="10" spans="2:23" x14ac:dyDescent="0.25">
      <c r="B10" s="36" t="s">
        <v>39</v>
      </c>
      <c r="C10" s="36"/>
      <c r="D10" s="36"/>
      <c r="E10" s="36"/>
      <c r="F10" s="36"/>
      <c r="G10" s="36"/>
      <c r="H10" s="36"/>
      <c r="I10" s="36"/>
      <c r="J10" s="36"/>
      <c r="K10" s="36"/>
      <c r="L10" s="36"/>
      <c r="M10" s="36"/>
      <c r="N10" s="36"/>
      <c r="O10" s="36"/>
      <c r="P10" s="36"/>
      <c r="Q10" s="36"/>
      <c r="R10" s="36"/>
      <c r="S10" s="36"/>
      <c r="T10" s="36"/>
    </row>
    <row r="11" spans="2:23" x14ac:dyDescent="0.25">
      <c r="B11" s="30" t="s">
        <v>40</v>
      </c>
      <c r="C11" s="31"/>
      <c r="D11" s="31"/>
      <c r="E11" s="31"/>
      <c r="F11" s="31"/>
      <c r="G11" s="31"/>
      <c r="H11" s="31"/>
      <c r="I11" s="31"/>
      <c r="J11" s="31"/>
      <c r="K11" s="31"/>
      <c r="L11" s="31"/>
      <c r="M11" s="31"/>
      <c r="N11" s="31"/>
      <c r="O11" s="31"/>
      <c r="P11" s="31"/>
      <c r="Q11" s="31"/>
      <c r="R11" s="31"/>
      <c r="S11" s="31"/>
      <c r="T11" s="31"/>
      <c r="V11" s="19"/>
    </row>
    <row r="12" spans="2:23" x14ac:dyDescent="0.25">
      <c r="B12" s="31" t="s">
        <v>20</v>
      </c>
      <c r="C12" s="31"/>
      <c r="D12" s="31"/>
      <c r="E12" s="31"/>
      <c r="F12" s="31"/>
      <c r="G12" s="31"/>
      <c r="H12" s="31"/>
      <c r="I12" s="31"/>
      <c r="J12" s="31"/>
      <c r="K12" s="31"/>
      <c r="L12" s="31"/>
      <c r="M12" s="31"/>
      <c r="N12" s="31"/>
      <c r="O12" s="31"/>
      <c r="P12" s="31"/>
      <c r="Q12" s="31"/>
      <c r="R12" s="31"/>
      <c r="S12" s="31"/>
      <c r="T12" s="31"/>
    </row>
    <row r="13" spans="2:23" ht="45.75" customHeight="1" x14ac:dyDescent="0.25">
      <c r="B13" s="30" t="s">
        <v>43</v>
      </c>
      <c r="C13" s="30"/>
      <c r="D13" s="30"/>
      <c r="E13" s="30"/>
      <c r="F13" s="30"/>
      <c r="G13" s="30"/>
      <c r="H13" s="30"/>
      <c r="I13" s="30"/>
      <c r="J13" s="30"/>
      <c r="K13" s="30"/>
      <c r="L13" s="30"/>
      <c r="M13" s="30"/>
      <c r="N13" s="30"/>
      <c r="O13" s="30"/>
      <c r="P13" s="30"/>
      <c r="Q13" s="30"/>
      <c r="R13" s="30"/>
      <c r="S13" s="30"/>
      <c r="T13" s="30"/>
    </row>
    <row r="15" spans="2:23" x14ac:dyDescent="0.25">
      <c r="C15" s="11" t="s">
        <v>23</v>
      </c>
      <c r="D15" s="12">
        <v>0</v>
      </c>
      <c r="F15" s="24"/>
      <c r="G15" s="28" t="s">
        <v>32</v>
      </c>
      <c r="H15" s="29"/>
      <c r="I15" s="24"/>
      <c r="J15" s="24"/>
      <c r="K15" s="24"/>
      <c r="L15" s="24"/>
      <c r="M15" s="24"/>
      <c r="N15" s="24"/>
      <c r="O15" s="24"/>
      <c r="P15" s="24"/>
      <c r="Q15" s="24"/>
      <c r="R15" s="24"/>
      <c r="S15" s="24"/>
      <c r="T15" s="24"/>
      <c r="U15" s="24"/>
      <c r="V15" s="24"/>
      <c r="W15" s="24"/>
    </row>
    <row r="16" spans="2:23" x14ac:dyDescent="0.25">
      <c r="C16" s="11" t="s">
        <v>24</v>
      </c>
      <c r="D16" s="12">
        <f>7337.66*14000</f>
        <v>102727240</v>
      </c>
      <c r="E16"/>
      <c r="F16"/>
      <c r="G16" s="25" t="s">
        <v>33</v>
      </c>
      <c r="H16" s="14">
        <f>7256*35000</f>
        <v>253960000</v>
      </c>
      <c r="I16" s="10"/>
      <c r="J16" s="21"/>
      <c r="O16"/>
      <c r="R16" s="21"/>
      <c r="V16"/>
    </row>
    <row r="17" spans="3:14" x14ac:dyDescent="0.25">
      <c r="C17" s="11" t="s">
        <v>25</v>
      </c>
      <c r="D17" s="12">
        <f>T8</f>
        <v>48273017.750099994</v>
      </c>
      <c r="G17" s="25" t="s">
        <v>34</v>
      </c>
      <c r="H17" s="14">
        <f>G8*800</f>
        <v>31416240.960000001</v>
      </c>
      <c r="K17" s="18"/>
      <c r="N17">
        <f>11500*1.159</f>
        <v>13328.5</v>
      </c>
    </row>
    <row r="18" spans="3:14" ht="14.25" customHeight="1" x14ac:dyDescent="0.25">
      <c r="C18" s="13" t="s">
        <v>26</v>
      </c>
      <c r="D18" s="14">
        <f>SUM(D15:D17)</f>
        <v>151000257.75009999</v>
      </c>
      <c r="E18" s="40">
        <f>D17+D16</f>
        <v>151000257.75009999</v>
      </c>
      <c r="G18" s="25" t="s">
        <v>35</v>
      </c>
      <c r="H18" s="14">
        <f>H17+H16</f>
        <v>285376240.95999998</v>
      </c>
      <c r="K18" s="18"/>
    </row>
    <row r="19" spans="3:14" ht="28.5" customHeight="1" x14ac:dyDescent="0.25">
      <c r="C19" s="13" t="s">
        <v>27</v>
      </c>
      <c r="D19" s="14">
        <f>ROUND(D18,-5)</f>
        <v>151000000</v>
      </c>
      <c r="G19" s="25" t="s">
        <v>36</v>
      </c>
      <c r="H19" s="26">
        <f>(1-H18/D19)</f>
        <v>-0.88990888052980122</v>
      </c>
      <c r="K19" s="16"/>
    </row>
    <row r="20" spans="3:14" x14ac:dyDescent="0.25">
      <c r="C20" s="11" t="s">
        <v>28</v>
      </c>
      <c r="D20" s="15">
        <f>0.85*D19</f>
        <v>128350000</v>
      </c>
      <c r="K20" s="17"/>
    </row>
    <row r="21" spans="3:14" x14ac:dyDescent="0.25">
      <c r="C21" s="11" t="s">
        <v>29</v>
      </c>
      <c r="D21" s="15">
        <f>0.75*D19</f>
        <v>113250000</v>
      </c>
    </row>
    <row r="26" spans="3:14" x14ac:dyDescent="0.25">
      <c r="H26" s="21"/>
    </row>
  </sheetData>
  <mergeCells count="9">
    <mergeCell ref="G15:H15"/>
    <mergeCell ref="B13:T13"/>
    <mergeCell ref="B12:T12"/>
    <mergeCell ref="B3:T3"/>
    <mergeCell ref="B8:E8"/>
    <mergeCell ref="B9:T9"/>
    <mergeCell ref="B10:T10"/>
    <mergeCell ref="B11:T11"/>
    <mergeCell ref="H8:O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F5"/>
  <sheetViews>
    <sheetView workbookViewId="0">
      <selection activeCell="E5" sqref="E5"/>
    </sheetView>
  </sheetViews>
  <sheetFormatPr defaultRowHeight="15" x14ac:dyDescent="0.25"/>
  <sheetData>
    <row r="4" spans="3:6" x14ac:dyDescent="0.25">
      <c r="E4">
        <v>2007</v>
      </c>
      <c r="F4">
        <v>2001</v>
      </c>
    </row>
    <row r="5" spans="3:6" x14ac:dyDescent="0.25">
      <c r="C5">
        <v>196</v>
      </c>
      <c r="D5" s="18">
        <f>C5*10.764</f>
        <v>2109.7439999999997</v>
      </c>
      <c r="E5">
        <f>D5*700</f>
        <v>1476820.7999999998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Babul</dc:creator>
  <cp:lastModifiedBy>Arup Banerjee</cp:lastModifiedBy>
  <dcterms:created xsi:type="dcterms:W3CDTF">2022-11-04T05:05:51Z</dcterms:created>
  <dcterms:modified xsi:type="dcterms:W3CDTF">2023-01-17T12:56:33Z</dcterms:modified>
</cp:coreProperties>
</file>