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Y:\Files For Review\Rajani Gupta Ma'am\VIS(2022-23)-PL558-452-773_HPL_Solan\Report\"/>
    </mc:Choice>
  </mc:AlternateContent>
  <xr:revisionPtr revIDLastSave="0" documentId="13_ncr:1_{8FE0EB22-4F47-470A-898B-AEE6F0EC2124}" xr6:coauthVersionLast="47" xr6:coauthVersionMax="47" xr10:uidLastSave="{00000000-0000-0000-0000-000000000000}"/>
  <bookViews>
    <workbookView xWindow="-120" yWindow="-120" windowWidth="24240" windowHeight="13140" xr2:uid="{00000000-000D-0000-FFFF-FFFF00000000}"/>
  </bookViews>
  <sheets>
    <sheet name="Sheet1" sheetId="1" r:id="rId1"/>
    <sheet name="Sheet2"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N17" i="1"/>
  <c r="D16" i="1"/>
  <c r="H16" i="1" l="1"/>
  <c r="D5" i="2" l="1"/>
  <c r="E5" i="2" s="1"/>
  <c r="N5" i="1"/>
  <c r="N6" i="1"/>
  <c r="N7" i="1"/>
  <c r="K5" i="1"/>
  <c r="K6" i="1"/>
  <c r="K7" i="1"/>
  <c r="G5" i="1"/>
  <c r="P5" i="1" s="1"/>
  <c r="G6" i="1"/>
  <c r="P6" i="1" s="1"/>
  <c r="G7" i="1"/>
  <c r="P7" i="1" s="1"/>
  <c r="F8" i="1"/>
  <c r="Q7" i="1" l="1"/>
  <c r="R7" i="1" s="1"/>
  <c r="T7" i="1" s="1"/>
  <c r="Q6" i="1"/>
  <c r="R6" i="1" s="1"/>
  <c r="T6" i="1" s="1"/>
  <c r="Q5" i="1"/>
  <c r="R5" i="1" s="1"/>
  <c r="T5" i="1" s="1"/>
  <c r="U5" i="1" s="1"/>
  <c r="G8" i="1" l="1"/>
  <c r="H17" i="1" s="1"/>
  <c r="H18" i="1" l="1"/>
  <c r="P8" i="1" l="1"/>
  <c r="Q8" i="1" l="1"/>
  <c r="R8" i="1" l="1"/>
  <c r="T8" i="1" l="1"/>
  <c r="D17" i="1" s="1"/>
  <c r="D18" i="1" s="1"/>
  <c r="D19" i="1" s="1"/>
  <c r="D20" i="1" l="1"/>
  <c r="H19" i="1"/>
  <c r="D21" i="1"/>
</calcChain>
</file>

<file path=xl/sharedStrings.xml><?xml version="1.0" encoding="utf-8"?>
<sst xmlns="http://schemas.openxmlformats.org/spreadsheetml/2006/main" count="47" uniqueCount="44">
  <si>
    <t>SR. No.</t>
  </si>
  <si>
    <t>Floor</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</si>
  <si>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</si>
  <si>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</si>
  <si>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</si>
  <si>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</si>
  <si>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</si>
  <si>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</si>
  <si>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</si>
  <si>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</si>
  <si>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</si>
  <si>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</si>
  <si>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</si>
  <si>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(INR) </t>
  </si>
  <si>
    <t>Depreciated Value
(INR)</t>
  </si>
  <si>
    <t>Discounting Factor</t>
  </si>
  <si>
    <t>Depreciated Replacement Market Value
(INR)</t>
  </si>
  <si>
    <t>RCC framed pillar beam column on RCC slab</t>
  </si>
  <si>
    <t>TOTAL</t>
  </si>
  <si>
    <t>Remarks:</t>
  </si>
  <si>
    <r>
      <t>3.</t>
    </r>
    <r>
      <rPr>
        <i/>
        <sz val="10"/>
        <color theme="1"/>
        <rFont val="Calibri"/>
        <family val="2"/>
        <scheme val="minor"/>
      </rPr>
      <t xml:space="preserve"> The valuation is done by considering the depreciated replacement cost approach.</t>
    </r>
  </si>
  <si>
    <t>First Floor</t>
  </si>
  <si>
    <r>
      <t>Area</t>
    </r>
    <r>
      <rPr>
        <b/>
        <sz val="10"/>
        <rFont val="Calibri"/>
        <family val="2"/>
        <scheme val="minor"/>
      </rPr>
      <t xml:space="preserve"> (in sq. mtr.)</t>
    </r>
  </si>
  <si>
    <t>PREMIUM</t>
  </si>
  <si>
    <t>LAND</t>
  </si>
  <si>
    <t>BUILDING</t>
  </si>
  <si>
    <t>TOTAL FMV</t>
  </si>
  <si>
    <t>ROUND OFF</t>
  </si>
  <si>
    <t>RV</t>
  </si>
  <si>
    <t>DV</t>
  </si>
  <si>
    <t>Ground Floor</t>
  </si>
  <si>
    <t>Description</t>
  </si>
  <si>
    <t>CIRCLE RATE</t>
  </si>
  <si>
    <t>Land</t>
  </si>
  <si>
    <t>Building</t>
  </si>
  <si>
    <t>Total</t>
  </si>
  <si>
    <t>Percentage difference</t>
  </si>
  <si>
    <t>Offcie &amp; production area</t>
  </si>
  <si>
    <t>Office and store room</t>
  </si>
  <si>
    <r>
      <t xml:space="preserve">1. </t>
    </r>
    <r>
      <rPr>
        <b/>
        <i/>
        <sz val="10"/>
        <color theme="1"/>
        <rFont val="Calibri"/>
        <family val="2"/>
        <scheme val="minor"/>
      </rPr>
      <t>All the details pertaing to the building area statement such as area, floor, etc has been taken from the approved building plan provided to us.</t>
    </r>
  </si>
  <si>
    <r>
      <t xml:space="preserve">2. </t>
    </r>
    <r>
      <rPr>
        <i/>
        <sz val="10"/>
        <color theme="1"/>
        <rFont val="Calibri"/>
        <family val="2"/>
        <scheme val="minor"/>
      </rPr>
      <t>All the structure that has been taken in the area statemnet belonging to M/S. HPL Electric &amp; Power Ltd.</t>
    </r>
  </si>
  <si>
    <t>Mezanine Floor</t>
  </si>
  <si>
    <t>BUILDING VALUATION FOR THE PROPERTY OF M/S. HPL ELECTRIC &amp; POWER LTD.|KASAULI, SOLAN, HIMACHAL PRADESH</t>
  </si>
  <si>
    <t>4.The covered area of the property is taken as per Approved map provided by the bank. While plinth area of each floor was found to confirm to the approved building plan (As per approved map). There are four additional floors on the top which the company has constructed in violation of the approved plan. In the approved plan there are Ground floor, Mezzanine Floor, and First Floor only, with RCC Roofs. But Company has constructed the building as Ground + 5 Floors, and hence the extra constructed floors has not taken into consideration for valuation purpose. The total approved covered area as per map is 3,648.16 sq. mtr. And this is what we have taken for valuation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</si>
</sst>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4009]\ * #,##0_ ;_ [$₹-4009]\ * \-#,##0_ ;_ [$₹-4009]\ * &quot;-&quot;??_ ;_ @_ "/>
    <numFmt numFmtId="167" formatCode="_ * #,##0_ ;_ * \-#,##0_ ;_ * &quot;-&quot;??_ ;_ @_ "/>
    <numFmt numFmtId="168"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0"/>
      <name val="Calibri"/>
      <family val="2"/>
      <scheme val="minor"/>
    </font>
  </fonts>
  <fills count="6">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4"/>
        <bgColor indexed="64"/>
      </patternFill>
    </fill>
    <fill>
      <patternFill patternType="solid">
        <fgColor rgb="FFFFFF0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0" fontId="4" fillId="3" borderId="4"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vertical="center"/>
    </xf>
    <xf numFmtId="9" fontId="0" fillId="0" borderId="4" xfId="0" applyNumberFormat="1" applyBorder="1" applyAlignment="1">
      <alignment horizontal="center" vertical="center"/>
    </xf>
    <xf numFmtId="164" fontId="0" fillId="0" borderId="4" xfId="0" applyNumberFormat="1" applyBorder="1" applyAlignment="1">
      <alignment horizontal="center" vertical="center"/>
    </xf>
    <xf numFmtId="165" fontId="0" fillId="0" borderId="4" xfId="1" applyNumberFormat="1" applyFont="1" applyBorder="1" applyAlignment="1">
      <alignment horizontal="center" vertical="center"/>
    </xf>
    <xf numFmtId="9" fontId="0" fillId="0" borderId="4" xfId="2" applyFont="1" applyBorder="1" applyAlignment="1">
      <alignment horizontal="center" vertical="center"/>
    </xf>
    <xf numFmtId="165" fontId="2" fillId="0" borderId="4" xfId="1" applyNumberFormat="1" applyFont="1" applyBorder="1" applyAlignment="1">
      <alignment horizontal="center" vertical="center"/>
    </xf>
    <xf numFmtId="0" fontId="0" fillId="0" borderId="0" xfId="0" applyAlignment="1">
      <alignment wrapText="1"/>
    </xf>
    <xf numFmtId="0" fontId="2" fillId="4" borderId="4" xfId="0" applyFont="1" applyFill="1" applyBorder="1"/>
    <xf numFmtId="166" fontId="0" fillId="5" borderId="4" xfId="0" applyNumberFormat="1" applyFill="1" applyBorder="1"/>
    <xf numFmtId="0" fontId="2" fillId="4" borderId="4" xfId="0" applyFont="1" applyFill="1" applyBorder="1" applyAlignment="1">
      <alignment wrapText="1"/>
    </xf>
    <xf numFmtId="166" fontId="2" fillId="5" borderId="4" xfId="0" applyNumberFormat="1" applyFont="1" applyFill="1" applyBorder="1"/>
    <xf numFmtId="165" fontId="2" fillId="5" borderId="4" xfId="1" applyNumberFormat="1" applyFont="1" applyFill="1" applyBorder="1"/>
    <xf numFmtId="167" fontId="0" fillId="0" borderId="0" xfId="3" applyNumberFormat="1" applyFont="1"/>
    <xf numFmtId="43" fontId="0" fillId="0" borderId="0" xfId="0" applyNumberFormat="1"/>
    <xf numFmtId="1" fontId="0" fillId="0" borderId="0" xfId="0" applyNumberFormat="1"/>
    <xf numFmtId="43" fontId="0" fillId="0" borderId="0" xfId="3" applyFont="1"/>
    <xf numFmtId="167" fontId="2" fillId="0" borderId="4" xfId="3" applyNumberFormat="1" applyFont="1" applyBorder="1" applyAlignment="1">
      <alignment horizontal="center" vertical="top"/>
    </xf>
    <xf numFmtId="0" fontId="0" fillId="0" borderId="0" xfId="0" applyAlignment="1">
      <alignment horizontal="center"/>
    </xf>
    <xf numFmtId="167" fontId="0" fillId="0" borderId="4" xfId="3" applyNumberFormat="1" applyFont="1" applyBorder="1" applyAlignment="1">
      <alignment horizontal="center" vertical="center"/>
    </xf>
    <xf numFmtId="168" fontId="0" fillId="0" borderId="4" xfId="0" applyNumberFormat="1" applyBorder="1" applyAlignment="1">
      <alignment horizontal="center" vertical="center" wrapText="1"/>
    </xf>
    <xf numFmtId="0" fontId="7" fillId="0" borderId="0" xfId="0" applyFont="1" applyAlignment="1">
      <alignment vertical="center"/>
    </xf>
    <xf numFmtId="0" fontId="2" fillId="4" borderId="4" xfId="0" applyFont="1" applyFill="1" applyBorder="1" applyAlignment="1">
      <alignment horizontal="center" vertical="center" wrapText="1"/>
    </xf>
    <xf numFmtId="9" fontId="2" fillId="5" borderId="4" xfId="2" applyFont="1" applyFill="1" applyBorder="1"/>
    <xf numFmtId="1" fontId="2" fillId="0" borderId="4" xfId="0" applyNumberFormat="1" applyFont="1" applyBorder="1" applyAlignment="1">
      <alignment horizontal="center" vertical="center"/>
    </xf>
    <xf numFmtId="166" fontId="0" fillId="0" borderId="0" xfId="0" applyNumberFormat="1" applyAlignment="1">
      <alignment wrapText="1"/>
    </xf>
    <xf numFmtId="0" fontId="2" fillId="4" borderId="1" xfId="0" applyFont="1" applyFill="1" applyBorder="1" applyAlignment="1">
      <alignment horizontal="center"/>
    </xf>
    <xf numFmtId="0" fontId="2" fillId="4" borderId="3" xfId="0" applyFont="1" applyFill="1" applyBorder="1" applyAlignment="1">
      <alignment horizontal="center"/>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4" xfId="0" applyFont="1" applyBorder="1" applyAlignment="1">
      <alignment horizontal="center" vertical="center"/>
    </xf>
    <xf numFmtId="0" fontId="6" fillId="0" borderId="4"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W26"/>
  <sheetViews>
    <sheetView tabSelected="1" zoomScale="85" zoomScaleNormal="85" workbookViewId="0">
      <selection activeCell="O7" sqref="O7"/>
    </sheetView>
  </sheetViews>
  <sheetFormatPr defaultRowHeight="15" x14ac:dyDescent="0.25"/>
  <cols>
    <col min="1" max="1" width="7.42578125" customWidth="1"/>
    <col min="2" max="2" width="4.140625" customWidth="1"/>
    <col min="3" max="3" width="13.5703125" customWidth="1"/>
    <col min="4" max="4" width="14.85546875" customWidth="1"/>
    <col min="5" max="5" width="18" style="10" customWidth="1"/>
    <col min="6" max="6" width="10.140625" style="10" customWidth="1"/>
    <col min="7" max="7" width="10.85546875" style="21" customWidth="1"/>
    <col min="8" max="8" width="10.5703125" customWidth="1"/>
    <col min="9" max="9" width="11.5703125" customWidth="1"/>
    <col min="10" max="10" width="10.28515625" customWidth="1"/>
    <col min="11" max="11" width="11.140625" customWidth="1"/>
    <col min="12" max="12" width="13" customWidth="1"/>
    <col min="13" max="13" width="9.140625" hidden="1" customWidth="1"/>
    <col min="14" max="14" width="12.140625" hidden="1" customWidth="1"/>
    <col min="15" max="15" width="12.85546875" style="21" customWidth="1"/>
    <col min="16" max="16" width="15.140625" customWidth="1"/>
    <col min="17" max="17" width="16.85546875" customWidth="1"/>
    <col min="18" max="18" width="16.42578125" hidden="1" customWidth="1"/>
    <col min="19" max="19" width="12.7109375" hidden="1" customWidth="1"/>
    <col min="20" max="20" width="15" customWidth="1"/>
    <col min="22" max="22" width="14.28515625" style="16" bestFit="1" customWidth="1"/>
  </cols>
  <sheetData>
    <row r="3" spans="2:23" ht="15.75" x14ac:dyDescent="0.25">
      <c r="B3" s="33" t="s">
        <v>42</v>
      </c>
      <c r="C3" s="34"/>
      <c r="D3" s="34"/>
      <c r="E3" s="34"/>
      <c r="F3" s="34"/>
      <c r="G3" s="34"/>
      <c r="H3" s="34"/>
      <c r="I3" s="34"/>
      <c r="J3" s="34"/>
      <c r="K3" s="34"/>
      <c r="L3" s="34"/>
      <c r="M3" s="34"/>
      <c r="N3" s="34"/>
      <c r="O3" s="34"/>
      <c r="P3" s="34"/>
      <c r="Q3" s="34"/>
      <c r="R3" s="34"/>
      <c r="S3" s="34"/>
      <c r="T3" s="35"/>
    </row>
    <row r="4" spans="2:23" ht="61.5" customHeight="1" x14ac:dyDescent="0.25">
      <c r="B4" s="1" t="s">
        <v>0</v>
      </c>
      <c r="C4" s="1" t="s">
        <v>1</v>
      </c>
      <c r="D4" s="1" t="s">
        <v>31</v>
      </c>
      <c r="E4" s="1" t="s">
        <v>2</v>
      </c>
      <c r="F4" s="1" t="s">
        <v>22</v>
      </c>
      <c r="G4" s="1" t="s">
        <v>3</v>
      </c>
      <c r="H4" s="1" t="s">
        <v>4</v>
      </c>
      <c r="I4" s="1" t="s">
        <v>5</v>
      </c>
      <c r="J4" s="1" t="s">
        <v>6</v>
      </c>
      <c r="K4" s="1" t="s">
        <v>7</v>
      </c>
      <c r="L4" s="1" t="s">
        <v>8</v>
      </c>
      <c r="M4" s="1" t="s">
        <v>9</v>
      </c>
      <c r="N4" s="1" t="s">
        <v>10</v>
      </c>
      <c r="O4" s="1" t="s">
        <v>11</v>
      </c>
      <c r="P4" s="1" t="s">
        <v>12</v>
      </c>
      <c r="Q4" s="1" t="s">
        <v>13</v>
      </c>
      <c r="R4" s="1" t="s">
        <v>14</v>
      </c>
      <c r="S4" s="1" t="s">
        <v>15</v>
      </c>
      <c r="T4" s="1" t="s">
        <v>16</v>
      </c>
    </row>
    <row r="5" spans="2:23" ht="46.5" customHeight="1" x14ac:dyDescent="0.25">
      <c r="B5" s="2">
        <v>2</v>
      </c>
      <c r="C5" s="3" t="s">
        <v>30</v>
      </c>
      <c r="D5" s="3" t="s">
        <v>37</v>
      </c>
      <c r="E5" s="3" t="s">
        <v>17</v>
      </c>
      <c r="F5" s="23">
        <v>1454.8</v>
      </c>
      <c r="G5" s="22">
        <f t="shared" ref="G5:G7" si="0">10.764*F5</f>
        <v>15659.467199999999</v>
      </c>
      <c r="H5" s="4">
        <v>15</v>
      </c>
      <c r="I5" s="2">
        <v>2006</v>
      </c>
      <c r="J5" s="2">
        <v>2023</v>
      </c>
      <c r="K5" s="2">
        <f t="shared" ref="K5:K7" si="1">J5-I5</f>
        <v>17</v>
      </c>
      <c r="L5" s="2">
        <v>60</v>
      </c>
      <c r="M5" s="5">
        <v>0.1</v>
      </c>
      <c r="N5" s="6">
        <f t="shared" ref="N5:N7" si="2">(1-M5)/L5</f>
        <v>1.5000000000000001E-2</v>
      </c>
      <c r="O5" s="7">
        <v>1650</v>
      </c>
      <c r="P5" s="7">
        <f t="shared" ref="P5:P7" si="3">O5*G5</f>
        <v>25838120.879999999</v>
      </c>
      <c r="Q5" s="7">
        <f t="shared" ref="Q5:Q7" si="4">P5*N5*K5</f>
        <v>6588720.8244000003</v>
      </c>
      <c r="R5" s="7">
        <f t="shared" ref="R5:R7" si="5">MAX(P5-Q5,0)</f>
        <v>19249400.055599999</v>
      </c>
      <c r="S5" s="8">
        <v>0</v>
      </c>
      <c r="T5" s="7">
        <f t="shared" ref="T5:T7" si="6">IF(R5&gt;M5*P5,R5*(1-S5),P5*M5)</f>
        <v>19249400.055599999</v>
      </c>
      <c r="U5">
        <f>T5/G5</f>
        <v>1229.25</v>
      </c>
    </row>
    <row r="6" spans="2:23" ht="45" customHeight="1" x14ac:dyDescent="0.25">
      <c r="B6" s="2">
        <v>3</v>
      </c>
      <c r="C6" s="3" t="s">
        <v>21</v>
      </c>
      <c r="D6" s="3" t="s">
        <v>37</v>
      </c>
      <c r="E6" s="3" t="s">
        <v>17</v>
      </c>
      <c r="F6" s="23">
        <v>1454.8</v>
      </c>
      <c r="G6" s="22">
        <f t="shared" si="0"/>
        <v>15659.467199999999</v>
      </c>
      <c r="H6" s="4">
        <v>15</v>
      </c>
      <c r="I6" s="2">
        <v>2006</v>
      </c>
      <c r="J6" s="2">
        <v>2023</v>
      </c>
      <c r="K6" s="2">
        <f t="shared" si="1"/>
        <v>17</v>
      </c>
      <c r="L6" s="2">
        <v>60</v>
      </c>
      <c r="M6" s="5">
        <v>0.1</v>
      </c>
      <c r="N6" s="6">
        <f t="shared" si="2"/>
        <v>1.5000000000000001E-2</v>
      </c>
      <c r="O6" s="7">
        <v>1650</v>
      </c>
      <c r="P6" s="7">
        <f t="shared" si="3"/>
        <v>25838120.879999999</v>
      </c>
      <c r="Q6" s="7">
        <f t="shared" si="4"/>
        <v>6588720.8244000003</v>
      </c>
      <c r="R6" s="7">
        <f t="shared" si="5"/>
        <v>19249400.055599999</v>
      </c>
      <c r="S6" s="8">
        <v>0</v>
      </c>
      <c r="T6" s="7">
        <f t="shared" si="6"/>
        <v>19249400.055599999</v>
      </c>
    </row>
    <row r="7" spans="2:23" ht="49.5" customHeight="1" x14ac:dyDescent="0.25">
      <c r="B7" s="2">
        <v>4</v>
      </c>
      <c r="C7" s="3" t="s">
        <v>41</v>
      </c>
      <c r="D7" s="3" t="s">
        <v>38</v>
      </c>
      <c r="E7" s="3" t="s">
        <v>17</v>
      </c>
      <c r="F7" s="23">
        <v>738.7</v>
      </c>
      <c r="G7" s="22">
        <f t="shared" si="0"/>
        <v>7951.3667999999998</v>
      </c>
      <c r="H7" s="4">
        <v>8</v>
      </c>
      <c r="I7" s="2">
        <v>2006</v>
      </c>
      <c r="J7" s="2">
        <v>2023</v>
      </c>
      <c r="K7" s="2">
        <f t="shared" si="1"/>
        <v>17</v>
      </c>
      <c r="L7" s="2">
        <v>60</v>
      </c>
      <c r="M7" s="5">
        <v>0.1</v>
      </c>
      <c r="N7" s="6">
        <f t="shared" si="2"/>
        <v>1.5000000000000001E-2</v>
      </c>
      <c r="O7" s="7">
        <v>1650</v>
      </c>
      <c r="P7" s="7">
        <f t="shared" si="3"/>
        <v>13119755.219999999</v>
      </c>
      <c r="Q7" s="7">
        <f t="shared" si="4"/>
        <v>3345537.5811000001</v>
      </c>
      <c r="R7" s="7">
        <f t="shared" si="5"/>
        <v>9774217.6388999987</v>
      </c>
      <c r="S7" s="8">
        <v>0</v>
      </c>
      <c r="T7" s="7">
        <f t="shared" si="6"/>
        <v>9774217.6388999987</v>
      </c>
    </row>
    <row r="8" spans="2:23" x14ac:dyDescent="0.25">
      <c r="B8" s="36" t="s">
        <v>18</v>
      </c>
      <c r="C8" s="36"/>
      <c r="D8" s="36"/>
      <c r="E8" s="36"/>
      <c r="F8" s="27">
        <f>SUM(F5:F7)</f>
        <v>3648.3</v>
      </c>
      <c r="G8" s="20">
        <f>SUM(G5:G7)</f>
        <v>39270.301200000002</v>
      </c>
      <c r="H8" s="38"/>
      <c r="I8" s="39"/>
      <c r="J8" s="39"/>
      <c r="K8" s="39"/>
      <c r="L8" s="39"/>
      <c r="M8" s="39"/>
      <c r="N8" s="39"/>
      <c r="O8" s="40"/>
      <c r="P8" s="9">
        <f>SUM(P5:P7)</f>
        <v>64795996.979999997</v>
      </c>
      <c r="Q8" s="9">
        <f>SUM(Q5:Q7)</f>
        <v>16522979.229900001</v>
      </c>
      <c r="R8" s="9">
        <f>SUM(R5:R7)</f>
        <v>48273017.750099994</v>
      </c>
      <c r="S8" s="9"/>
      <c r="T8" s="9">
        <f>SUM(T5:T7)</f>
        <v>48273017.750099994</v>
      </c>
    </row>
    <row r="9" spans="2:23" x14ac:dyDescent="0.25">
      <c r="B9" s="37" t="s">
        <v>19</v>
      </c>
      <c r="C9" s="37"/>
      <c r="D9" s="37"/>
      <c r="E9" s="37"/>
      <c r="F9" s="37"/>
      <c r="G9" s="37"/>
      <c r="H9" s="37"/>
      <c r="I9" s="37"/>
      <c r="J9" s="37"/>
      <c r="K9" s="37"/>
      <c r="L9" s="37"/>
      <c r="M9" s="37"/>
      <c r="N9" s="37"/>
      <c r="O9" s="37"/>
      <c r="P9" s="37"/>
      <c r="Q9" s="37"/>
      <c r="R9" s="37"/>
      <c r="S9" s="37"/>
      <c r="T9" s="37"/>
    </row>
    <row r="10" spans="2:23" x14ac:dyDescent="0.25">
      <c r="B10" s="37" t="s">
        <v>39</v>
      </c>
      <c r="C10" s="37"/>
      <c r="D10" s="37"/>
      <c r="E10" s="37"/>
      <c r="F10" s="37"/>
      <c r="G10" s="37"/>
      <c r="H10" s="37"/>
      <c r="I10" s="37"/>
      <c r="J10" s="37"/>
      <c r="K10" s="37"/>
      <c r="L10" s="37"/>
      <c r="M10" s="37"/>
      <c r="N10" s="37"/>
      <c r="O10" s="37"/>
      <c r="P10" s="37"/>
      <c r="Q10" s="37"/>
      <c r="R10" s="37"/>
      <c r="S10" s="37"/>
      <c r="T10" s="37"/>
    </row>
    <row r="11" spans="2:23" x14ac:dyDescent="0.25">
      <c r="B11" s="31" t="s">
        <v>40</v>
      </c>
      <c r="C11" s="32"/>
      <c r="D11" s="32"/>
      <c r="E11" s="32"/>
      <c r="F11" s="32"/>
      <c r="G11" s="32"/>
      <c r="H11" s="32"/>
      <c r="I11" s="32"/>
      <c r="J11" s="32"/>
      <c r="K11" s="32"/>
      <c r="L11" s="32"/>
      <c r="M11" s="32"/>
      <c r="N11" s="32"/>
      <c r="O11" s="32"/>
      <c r="P11" s="32"/>
      <c r="Q11" s="32"/>
      <c r="R11" s="32"/>
      <c r="S11" s="32"/>
      <c r="T11" s="32"/>
      <c r="V11" s="19"/>
    </row>
    <row r="12" spans="2:23" x14ac:dyDescent="0.25">
      <c r="B12" s="32" t="s">
        <v>20</v>
      </c>
      <c r="C12" s="32"/>
      <c r="D12" s="32"/>
      <c r="E12" s="32"/>
      <c r="F12" s="32"/>
      <c r="G12" s="32"/>
      <c r="H12" s="32"/>
      <c r="I12" s="32"/>
      <c r="J12" s="32"/>
      <c r="K12" s="32"/>
      <c r="L12" s="32"/>
      <c r="M12" s="32"/>
      <c r="N12" s="32"/>
      <c r="O12" s="32"/>
      <c r="P12" s="32"/>
      <c r="Q12" s="32"/>
      <c r="R12" s="32"/>
      <c r="S12" s="32"/>
      <c r="T12" s="32"/>
    </row>
    <row r="13" spans="2:23" ht="45.75" customHeight="1" x14ac:dyDescent="0.25">
      <c r="B13" s="31" t="s">
        <v>43</v>
      </c>
      <c r="C13" s="31"/>
      <c r="D13" s="31"/>
      <c r="E13" s="31"/>
      <c r="F13" s="31"/>
      <c r="G13" s="31"/>
      <c r="H13" s="31"/>
      <c r="I13" s="31"/>
      <c r="J13" s="31"/>
      <c r="K13" s="31"/>
      <c r="L13" s="31"/>
      <c r="M13" s="31"/>
      <c r="N13" s="31"/>
      <c r="O13" s="31"/>
      <c r="P13" s="31"/>
      <c r="Q13" s="31"/>
      <c r="R13" s="31"/>
      <c r="S13" s="31"/>
      <c r="T13" s="31"/>
    </row>
    <row r="15" spans="2:23" x14ac:dyDescent="0.25">
      <c r="C15" s="11" t="s">
        <v>23</v>
      </c>
      <c r="D15" s="12">
        <v>0</v>
      </c>
      <c r="F15" s="24"/>
      <c r="G15" s="29" t="s">
        <v>32</v>
      </c>
      <c r="H15" s="30"/>
      <c r="I15" s="24"/>
      <c r="J15" s="24"/>
      <c r="K15" s="24"/>
      <c r="L15" s="24"/>
      <c r="M15" s="24"/>
      <c r="N15" s="24"/>
      <c r="O15" s="24"/>
      <c r="P15" s="24"/>
      <c r="Q15" s="24"/>
      <c r="R15" s="24"/>
      <c r="S15" s="24"/>
      <c r="T15" s="24"/>
      <c r="U15" s="24"/>
      <c r="V15" s="24"/>
      <c r="W15" s="24"/>
    </row>
    <row r="16" spans="2:23" x14ac:dyDescent="0.25">
      <c r="C16" s="11" t="s">
        <v>24</v>
      </c>
      <c r="D16" s="12">
        <f>7337.66*14000</f>
        <v>102727240</v>
      </c>
      <c r="E16"/>
      <c r="F16"/>
      <c r="G16" s="25" t="s">
        <v>33</v>
      </c>
      <c r="H16" s="14">
        <f>7256*35000</f>
        <v>253960000</v>
      </c>
      <c r="I16" s="10"/>
      <c r="J16" s="21"/>
      <c r="O16"/>
      <c r="R16" s="21"/>
      <c r="V16"/>
    </row>
    <row r="17" spans="3:14" x14ac:dyDescent="0.25">
      <c r="C17" s="11" t="s">
        <v>25</v>
      </c>
      <c r="D17" s="12">
        <f>T8</f>
        <v>48273017.750099994</v>
      </c>
      <c r="G17" s="25" t="s">
        <v>34</v>
      </c>
      <c r="H17" s="14">
        <f>G8*800</f>
        <v>31416240.960000001</v>
      </c>
      <c r="K17" s="18"/>
      <c r="N17">
        <f>11500*1.159</f>
        <v>13328.5</v>
      </c>
    </row>
    <row r="18" spans="3:14" ht="14.25" customHeight="1" x14ac:dyDescent="0.25">
      <c r="C18" s="13" t="s">
        <v>26</v>
      </c>
      <c r="D18" s="14">
        <f>SUM(D15:D17)</f>
        <v>151000257.75009999</v>
      </c>
      <c r="E18" s="28">
        <f>D17+D16</f>
        <v>151000257.75009999</v>
      </c>
      <c r="G18" s="25" t="s">
        <v>35</v>
      </c>
      <c r="H18" s="14">
        <f>H17+H16</f>
        <v>285376240.95999998</v>
      </c>
      <c r="K18" s="18"/>
    </row>
    <row r="19" spans="3:14" ht="28.5" customHeight="1" x14ac:dyDescent="0.25">
      <c r="C19" s="13" t="s">
        <v>27</v>
      </c>
      <c r="D19" s="14">
        <f>ROUND(D18,-5)</f>
        <v>151000000</v>
      </c>
      <c r="G19" s="25" t="s">
        <v>36</v>
      </c>
      <c r="H19" s="26">
        <f>(1-H18/D19)</f>
        <v>-0.88990888052980122</v>
      </c>
      <c r="K19" s="16"/>
    </row>
    <row r="20" spans="3:14" x14ac:dyDescent="0.25">
      <c r="C20" s="11" t="s">
        <v>28</v>
      </c>
      <c r="D20" s="15">
        <f>0.85*D19</f>
        <v>128350000</v>
      </c>
      <c r="K20" s="17"/>
    </row>
    <row r="21" spans="3:14" x14ac:dyDescent="0.25">
      <c r="C21" s="11" t="s">
        <v>29</v>
      </c>
      <c r="D21" s="15">
        <f>0.75*D19</f>
        <v>113250000</v>
      </c>
    </row>
    <row r="26" spans="3:14" x14ac:dyDescent="0.25">
      <c r="H26" s="21"/>
    </row>
  </sheetData>
  <mergeCells count="9">
    <mergeCell ref="G15:H15"/>
    <mergeCell ref="B13:T13"/>
    <mergeCell ref="B12:T12"/>
    <mergeCell ref="B3:T3"/>
    <mergeCell ref="B8:E8"/>
    <mergeCell ref="B9:T9"/>
    <mergeCell ref="B10:T10"/>
    <mergeCell ref="B11:T11"/>
    <mergeCell ref="H8:O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F5"/>
  <sheetViews>
    <sheetView workbookViewId="0">
      <selection activeCell="E5" sqref="E5"/>
    </sheetView>
  </sheetViews>
  <sheetFormatPr defaultRowHeight="15" x14ac:dyDescent="0.25"/>
  <sheetData>
    <row r="4" spans="3:6" x14ac:dyDescent="0.25">
      <c r="E4">
        <v>2007</v>
      </c>
      <c r="F4">
        <v>2001</v>
      </c>
    </row>
    <row r="5" spans="3:6" x14ac:dyDescent="0.25">
      <c r="C5">
        <v>196</v>
      </c>
      <c r="D5" s="18">
        <f>C5*10.764</f>
        <v>2109.7439999999997</v>
      </c>
      <c r="E5">
        <f>D5*700</f>
        <v>1476820.7999999998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Rajani Gupta</cp:lastModifiedBy>
  <dcterms:created xsi:type="dcterms:W3CDTF">2022-11-04T05:05:51Z</dcterms:created>
  <dcterms:modified xsi:type="dcterms:W3CDTF">2023-01-18T11:20:21Z</dcterms:modified>
</cp:coreProperties>
</file>