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Z:\Files For Review\Rajani Gupta Ma'am\VIS(2022-23)-PL578-472-800_Current_Value\Report\"/>
    </mc:Choice>
  </mc:AlternateContent>
  <xr:revisionPtr revIDLastSave="0" documentId="13_ncr:1_{2711A89B-C3F1-4498-8544-0AF3D7F09CFF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F5" i="1"/>
  <c r="N14" i="1"/>
  <c r="H13" i="1" l="1"/>
  <c r="D5" i="2" l="1"/>
  <c r="E5" i="2" s="1"/>
  <c r="N5" i="1"/>
  <c r="K5" i="1"/>
  <c r="P5" i="1"/>
  <c r="F6" i="1"/>
  <c r="Q5" i="1" l="1"/>
  <c r="R5" i="1" s="1"/>
  <c r="T5" i="1" s="1"/>
  <c r="U5" i="1" s="1"/>
  <c r="G6" i="1" l="1"/>
  <c r="H14" i="1" s="1"/>
  <c r="H15" i="1" l="1"/>
  <c r="P6" i="1" l="1"/>
  <c r="Q6" i="1" l="1"/>
  <c r="R6" i="1" l="1"/>
  <c r="T6" i="1" l="1"/>
  <c r="D14" i="1" s="1"/>
  <c r="D15" i="1" l="1"/>
  <c r="D16" i="1" s="1"/>
  <c r="D17" i="1" s="1"/>
  <c r="E15" i="1"/>
  <c r="D18" i="1" l="1"/>
  <c r="H16" i="1"/>
</calcChain>
</file>

<file path=xl/sharedStrings.xml><?xml version="1.0" encoding="utf-8"?>
<sst xmlns="http://schemas.openxmlformats.org/spreadsheetml/2006/main" count="40" uniqueCount="40">
  <si>
    <t>SR. No.</t>
  </si>
  <si>
    <t>Floor</t>
  </si>
  <si>
    <t>Type of Structure</t>
  </si>
  <si>
    <r>
      <t xml:space="preserve">Area 
</t>
    </r>
    <r>
      <rPr>
        <b/>
        <i/>
        <sz val="10"/>
        <rFont val="Calibri"/>
        <family val="2"/>
        <scheme val="minor"/>
      </rPr>
      <t>(in sq.ft)</t>
    </r>
  </si>
  <si>
    <r>
      <t xml:space="preserve">Height </t>
    </r>
    <r>
      <rPr>
        <b/>
        <i/>
        <sz val="10"/>
        <rFont val="Calibri"/>
        <family val="2"/>
        <scheme val="minor"/>
      </rPr>
      <t>(in ft.)</t>
    </r>
  </si>
  <si>
    <t>Year of Construction</t>
  </si>
  <si>
    <t xml:space="preserve">Year of Valuation </t>
  </si>
  <si>
    <r>
      <t xml:space="preserve">Total Life Consumed 
</t>
    </r>
    <r>
      <rPr>
        <b/>
        <i/>
        <sz val="10"/>
        <rFont val="Calibri"/>
        <family val="2"/>
        <scheme val="minor"/>
      </rPr>
      <t>(in years)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</si>
  <si>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years)</t>
    </r>
  </si>
  <si>
    <t>Salvage value</t>
  </si>
  <si>
    <t>Depreciation Rate</t>
  </si>
  <si>
    <r>
      <t xml:space="preserve">Plinth Area  Rate 
</t>
    </r>
    <r>
      <rPr>
        <b/>
        <i/>
        <sz val="10"/>
        <rFont val="Calibri"/>
        <family val="2"/>
        <scheme val="minor"/>
      </rPr>
      <t>(in per sq.ft)</t>
    </r>
  </si>
  <si>
    <t>Gross Replacement Value
(INR)</t>
  </si>
  <si>
    <t xml:space="preserve">Depreciation
(INR) </t>
  </si>
  <si>
    <t>Depreciated Value
(INR)</t>
  </si>
  <si>
    <t>Discounting Factor</t>
  </si>
  <si>
    <t>Depreciated Replacement Market Value
(INR)</t>
  </si>
  <si>
    <t>RCC framed pillar beam column on RCC slab</t>
  </si>
  <si>
    <t>TOTAL</t>
  </si>
  <si>
    <t>Remarks:</t>
  </si>
  <si>
    <r>
      <t>Area</t>
    </r>
    <r>
      <rPr>
        <b/>
        <sz val="10"/>
        <rFont val="Calibri"/>
        <family val="2"/>
        <scheme val="minor"/>
      </rPr>
      <t xml:space="preserve"> (in sq. mtr.)</t>
    </r>
  </si>
  <si>
    <t>PREMIUM</t>
  </si>
  <si>
    <t>LAND</t>
  </si>
  <si>
    <t>BUILDING</t>
  </si>
  <si>
    <t>TOTAL FMV</t>
  </si>
  <si>
    <t>ROUND OFF</t>
  </si>
  <si>
    <t>RV</t>
  </si>
  <si>
    <t>DV</t>
  </si>
  <si>
    <t>Ground Floor</t>
  </si>
  <si>
    <t>Description</t>
  </si>
  <si>
    <t>CIRCLE RATE</t>
  </si>
  <si>
    <t>Land</t>
  </si>
  <si>
    <t>Building</t>
  </si>
  <si>
    <t>Total</t>
  </si>
  <si>
    <t>Percentage difference</t>
  </si>
  <si>
    <t>Residential House</t>
  </si>
  <si>
    <t>BUILDING VALUATION FOR THE PROPERTY OF RAJIV SARAN AND MR. SANJAY SARAN MATHUR|JANAKPURI| NEW DELHI</t>
  </si>
  <si>
    <t>2. As per inforamtion gathered on site the subject property is locked for 25 years and requires heavy maintenance work, so we have taken a discount rate of 5%</t>
  </si>
  <si>
    <t>1. All the details pertaing to the building area statement such as area, floor, etc has been taken from the approved building plan provided to us.</t>
  </si>
  <si>
    <t>2. The valuation is done by considering the depreciated replacement cost approach.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</si>
</sst>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0.0000"/>
    <numFmt numFmtId="165" formatCode="_ &quot;₹&quot;\ * #,##0_ ;_ &quot;₹&quot;\ * \-#,##0_ ;_ &quot;₹&quot;\ * &quot;-&quot;??_ ;_ @_ "/>
    <numFmt numFmtId="166" formatCode="_ [$₹-4009]\ * #,##0_ ;_ [$₹-4009]\ * \-#,##0_ ;_ [$₹-4009]\ * &quot;-&quot;??_ ;_ @_ "/>
    <numFmt numFmtId="167" formatCode="_ * #,##0_ ;_ * \-#,##0_ ;_ * &quot;-&quot;??_ ;_ @_ "/>
    <numFmt numFmtId="168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1E366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4" fillId="3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/>
    </xf>
    <xf numFmtId="9" fontId="0" fillId="0" borderId="4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5" fontId="0" fillId="0" borderId="4" xfId="1" applyNumberFormat="1" applyFont="1" applyBorder="1" applyAlignment="1">
      <alignment horizontal="center" vertical="center"/>
    </xf>
    <xf numFmtId="9" fontId="0" fillId="0" borderId="4" xfId="2" applyFont="1" applyBorder="1" applyAlignment="1">
      <alignment horizontal="center" vertical="center"/>
    </xf>
    <xf numFmtId="165" fontId="2" fillId="0" borderId="4" xfId="1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2" fillId="4" borderId="4" xfId="0" applyFont="1" applyFill="1" applyBorder="1"/>
    <xf numFmtId="166" fontId="0" fillId="5" borderId="4" xfId="0" applyNumberFormat="1" applyFill="1" applyBorder="1"/>
    <xf numFmtId="0" fontId="2" fillId="4" borderId="4" xfId="0" applyFont="1" applyFill="1" applyBorder="1" applyAlignment="1">
      <alignment wrapText="1"/>
    </xf>
    <xf numFmtId="166" fontId="2" fillId="5" borderId="4" xfId="0" applyNumberFormat="1" applyFont="1" applyFill="1" applyBorder="1"/>
    <xf numFmtId="165" fontId="2" fillId="5" borderId="4" xfId="1" applyNumberFormat="1" applyFont="1" applyFill="1" applyBorder="1"/>
    <xf numFmtId="167" fontId="0" fillId="0" borderId="0" xfId="3" applyNumberFormat="1" applyFont="1"/>
    <xf numFmtId="43" fontId="0" fillId="0" borderId="0" xfId="0" applyNumberFormat="1"/>
    <xf numFmtId="1" fontId="0" fillId="0" borderId="0" xfId="0" applyNumberFormat="1"/>
    <xf numFmtId="167" fontId="2" fillId="0" borderId="4" xfId="3" applyNumberFormat="1" applyFont="1" applyBorder="1" applyAlignment="1">
      <alignment horizontal="center" vertical="top"/>
    </xf>
    <xf numFmtId="0" fontId="0" fillId="0" borderId="0" xfId="0" applyAlignment="1">
      <alignment horizontal="center"/>
    </xf>
    <xf numFmtId="167" fontId="0" fillId="0" borderId="4" xfId="3" applyNumberFormat="1" applyFont="1" applyBorder="1" applyAlignment="1">
      <alignment horizontal="center" vertical="center"/>
    </xf>
    <xf numFmtId="168" fontId="0" fillId="0" borderId="4" xfId="0" applyNumberForma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2" fillId="4" borderId="4" xfId="0" applyFont="1" applyFill="1" applyBorder="1" applyAlignment="1">
      <alignment horizontal="center" vertical="center" wrapText="1"/>
    </xf>
    <xf numFmtId="9" fontId="2" fillId="5" borderId="4" xfId="2" applyFont="1" applyFill="1" applyBorder="1"/>
    <xf numFmtId="1" fontId="2" fillId="0" borderId="4" xfId="0" applyNumberFormat="1" applyFont="1" applyBorder="1" applyAlignment="1">
      <alignment horizontal="center" vertical="center"/>
    </xf>
    <xf numFmtId="166" fontId="0" fillId="0" borderId="0" xfId="0" applyNumberFormat="1" applyAlignment="1">
      <alignment wrapText="1"/>
    </xf>
    <xf numFmtId="0" fontId="2" fillId="4" borderId="1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W23"/>
  <sheetViews>
    <sheetView tabSelected="1" zoomScale="85" zoomScaleNormal="85" workbookViewId="0">
      <selection activeCell="V10" sqref="V10"/>
    </sheetView>
  </sheetViews>
  <sheetFormatPr defaultRowHeight="15" x14ac:dyDescent="0.25"/>
  <cols>
    <col min="1" max="1" width="7.42578125" customWidth="1"/>
    <col min="2" max="2" width="4.140625" customWidth="1"/>
    <col min="3" max="3" width="13.5703125" customWidth="1"/>
    <col min="4" max="4" width="16" customWidth="1"/>
    <col min="5" max="5" width="18" style="10" customWidth="1"/>
    <col min="6" max="6" width="10.140625" style="10" customWidth="1"/>
    <col min="7" max="7" width="8.7109375" style="20" customWidth="1"/>
    <col min="8" max="8" width="10.5703125" customWidth="1"/>
    <col min="9" max="9" width="11.5703125" customWidth="1"/>
    <col min="10" max="10" width="10.28515625" customWidth="1"/>
    <col min="11" max="11" width="11.140625" customWidth="1"/>
    <col min="12" max="12" width="13" customWidth="1"/>
    <col min="13" max="13" width="9.140625" hidden="1" customWidth="1"/>
    <col min="14" max="14" width="12.140625" hidden="1" customWidth="1"/>
    <col min="15" max="15" width="11.140625" style="20" customWidth="1"/>
    <col min="16" max="16" width="15.140625" customWidth="1"/>
    <col min="17" max="17" width="12.140625" customWidth="1"/>
    <col min="18" max="18" width="16.42578125" hidden="1" customWidth="1"/>
    <col min="19" max="19" width="10.5703125" customWidth="1"/>
    <col min="20" max="20" width="13.85546875" customWidth="1"/>
    <col min="22" max="22" width="14.28515625" style="16" bestFit="1" customWidth="1"/>
  </cols>
  <sheetData>
    <row r="3" spans="2:23" ht="15.75" x14ac:dyDescent="0.25">
      <c r="B3" s="30" t="s">
        <v>36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2"/>
    </row>
    <row r="4" spans="2:23" ht="61.5" customHeight="1" x14ac:dyDescent="0.25">
      <c r="B4" s="1" t="s">
        <v>0</v>
      </c>
      <c r="C4" s="1" t="s">
        <v>1</v>
      </c>
      <c r="D4" s="1" t="s">
        <v>29</v>
      </c>
      <c r="E4" s="1" t="s">
        <v>2</v>
      </c>
      <c r="F4" s="1" t="s">
        <v>20</v>
      </c>
      <c r="G4" s="1" t="s">
        <v>3</v>
      </c>
      <c r="H4" s="1" t="s">
        <v>4</v>
      </c>
      <c r="I4" s="1" t="s">
        <v>5</v>
      </c>
      <c r="J4" s="1" t="s">
        <v>6</v>
      </c>
      <c r="K4" s="1" t="s">
        <v>7</v>
      </c>
      <c r="L4" s="1" t="s">
        <v>8</v>
      </c>
      <c r="M4" s="1" t="s">
        <v>9</v>
      </c>
      <c r="N4" s="1" t="s">
        <v>10</v>
      </c>
      <c r="O4" s="1" t="s">
        <v>11</v>
      </c>
      <c r="P4" s="1" t="s">
        <v>12</v>
      </c>
      <c r="Q4" s="1" t="s">
        <v>13</v>
      </c>
      <c r="R4" s="1" t="s">
        <v>14</v>
      </c>
      <c r="S4" s="1" t="s">
        <v>15</v>
      </c>
      <c r="T4" s="1" t="s">
        <v>16</v>
      </c>
    </row>
    <row r="5" spans="2:23" ht="46.5" customHeight="1" x14ac:dyDescent="0.25">
      <c r="B5" s="2">
        <v>1</v>
      </c>
      <c r="C5" s="3" t="s">
        <v>28</v>
      </c>
      <c r="D5" s="3" t="s">
        <v>35</v>
      </c>
      <c r="E5" s="3" t="s">
        <v>17</v>
      </c>
      <c r="F5" s="22">
        <f>G5/10.764</f>
        <v>196.20958751393536</v>
      </c>
      <c r="G5" s="21">
        <v>2112</v>
      </c>
      <c r="H5" s="4">
        <v>12</v>
      </c>
      <c r="I5" s="2">
        <v>1980</v>
      </c>
      <c r="J5" s="2">
        <v>2023</v>
      </c>
      <c r="K5" s="2">
        <f t="shared" ref="K5" si="0">J5-I5</f>
        <v>43</v>
      </c>
      <c r="L5" s="2">
        <v>60</v>
      </c>
      <c r="M5" s="5">
        <v>0.1</v>
      </c>
      <c r="N5" s="6">
        <f t="shared" ref="N5" si="1">(1-M5)/L5</f>
        <v>1.5000000000000001E-2</v>
      </c>
      <c r="O5" s="7">
        <v>1550</v>
      </c>
      <c r="P5" s="7">
        <f t="shared" ref="P5" si="2">O5*G5</f>
        <v>3273600</v>
      </c>
      <c r="Q5" s="7">
        <f t="shared" ref="Q5" si="3">P5*N5*K5</f>
        <v>2111472.0000000005</v>
      </c>
      <c r="R5" s="7">
        <f t="shared" ref="R5" si="4">MAX(P5-Q5,0)</f>
        <v>1162127.9999999995</v>
      </c>
      <c r="S5" s="8">
        <v>0.05</v>
      </c>
      <c r="T5" s="7">
        <f t="shared" ref="T5" si="5">IF(R5&gt;M5*P5,R5*(1-S5),P5*M5)</f>
        <v>1104021.5999999994</v>
      </c>
      <c r="U5">
        <f>T5/G5</f>
        <v>522.73749999999973</v>
      </c>
    </row>
    <row r="6" spans="2:23" x14ac:dyDescent="0.25">
      <c r="B6" s="33" t="s">
        <v>18</v>
      </c>
      <c r="C6" s="33"/>
      <c r="D6" s="33"/>
      <c r="E6" s="33"/>
      <c r="F6" s="26">
        <f>SUM(F5:F5)</f>
        <v>196.20958751393536</v>
      </c>
      <c r="G6" s="19">
        <f>SUM(G5:G5)</f>
        <v>2112</v>
      </c>
      <c r="H6" s="35"/>
      <c r="I6" s="36"/>
      <c r="J6" s="36"/>
      <c r="K6" s="36"/>
      <c r="L6" s="36"/>
      <c r="M6" s="36"/>
      <c r="N6" s="36"/>
      <c r="O6" s="37"/>
      <c r="P6" s="9">
        <f>SUM(P5:P5)</f>
        <v>3273600</v>
      </c>
      <c r="Q6" s="9">
        <f>SUM(Q5:Q5)</f>
        <v>2111472.0000000005</v>
      </c>
      <c r="R6" s="9">
        <f>SUM(R5:R5)</f>
        <v>1162127.9999999995</v>
      </c>
      <c r="S6" s="9"/>
      <c r="T6" s="9">
        <f>SUM(T5:T5)</f>
        <v>1104021.5999999994</v>
      </c>
    </row>
    <row r="7" spans="2:23" x14ac:dyDescent="0.25">
      <c r="B7" s="34" t="s">
        <v>19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</row>
    <row r="8" spans="2:23" x14ac:dyDescent="0.25">
      <c r="B8" s="34" t="s">
        <v>38</v>
      </c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</row>
    <row r="9" spans="2:23" x14ac:dyDescent="0.25">
      <c r="B9" s="38" t="s">
        <v>37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40"/>
    </row>
    <row r="10" spans="2:23" x14ac:dyDescent="0.25">
      <c r="B10" s="34" t="s">
        <v>39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</row>
    <row r="12" spans="2:23" x14ac:dyDescent="0.25">
      <c r="C12" s="11" t="s">
        <v>21</v>
      </c>
      <c r="D12" s="12">
        <v>0</v>
      </c>
      <c r="F12" s="23"/>
      <c r="G12" s="28" t="s">
        <v>30</v>
      </c>
      <c r="H12" s="29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spans="2:23" x14ac:dyDescent="0.25">
      <c r="C13" s="11" t="s">
        <v>22</v>
      </c>
      <c r="D13" s="12">
        <f>419.79*300000</f>
        <v>125937000</v>
      </c>
      <c r="E13"/>
      <c r="F13"/>
      <c r="G13" s="24" t="s">
        <v>31</v>
      </c>
      <c r="H13" s="14">
        <f>7256*35000</f>
        <v>253960000</v>
      </c>
      <c r="I13" s="10"/>
      <c r="J13" s="20"/>
      <c r="O13"/>
      <c r="R13" s="20"/>
      <c r="V13"/>
    </row>
    <row r="14" spans="2:23" x14ac:dyDescent="0.25">
      <c r="C14" s="11" t="s">
        <v>23</v>
      </c>
      <c r="D14" s="12">
        <f>T6</f>
        <v>1104021.5999999994</v>
      </c>
      <c r="G14" s="24" t="s">
        <v>32</v>
      </c>
      <c r="H14" s="14">
        <f>G6*800</f>
        <v>1689600</v>
      </c>
      <c r="K14" s="18"/>
      <c r="N14">
        <f>11500*1.159</f>
        <v>13328.5</v>
      </c>
    </row>
    <row r="15" spans="2:23" ht="14.25" customHeight="1" x14ac:dyDescent="0.25">
      <c r="C15" s="13" t="s">
        <v>24</v>
      </c>
      <c r="D15" s="14">
        <f>SUM(D12:D14)</f>
        <v>127041021.59999999</v>
      </c>
      <c r="E15" s="27">
        <f>D14+D13</f>
        <v>127041021.59999999</v>
      </c>
      <c r="G15" s="24" t="s">
        <v>33</v>
      </c>
      <c r="H15" s="14">
        <f>H14+H13</f>
        <v>255649600</v>
      </c>
      <c r="K15" s="18"/>
    </row>
    <row r="16" spans="2:23" ht="28.5" customHeight="1" x14ac:dyDescent="0.25">
      <c r="C16" s="13" t="s">
        <v>25</v>
      </c>
      <c r="D16" s="14">
        <f>ROUND(D15,-5)</f>
        <v>127000000</v>
      </c>
      <c r="G16" s="24" t="s">
        <v>34</v>
      </c>
      <c r="H16" s="25">
        <f>(1-H15/D16)</f>
        <v>-1.0129889763779527</v>
      </c>
      <c r="K16" s="16"/>
    </row>
    <row r="17" spans="3:11" x14ac:dyDescent="0.25">
      <c r="C17" s="11" t="s">
        <v>26</v>
      </c>
      <c r="D17" s="15">
        <f>0.85*D16</f>
        <v>107950000</v>
      </c>
      <c r="K17" s="17"/>
    </row>
    <row r="18" spans="3:11" x14ac:dyDescent="0.25">
      <c r="C18" s="11" t="s">
        <v>27</v>
      </c>
      <c r="D18" s="15">
        <f>0.75*D16</f>
        <v>95250000</v>
      </c>
    </row>
    <row r="23" spans="3:11" x14ac:dyDescent="0.25">
      <c r="H23" s="20"/>
    </row>
  </sheetData>
  <mergeCells count="8">
    <mergeCell ref="G12:H12"/>
    <mergeCell ref="B10:T10"/>
    <mergeCell ref="B3:T3"/>
    <mergeCell ref="B6:E6"/>
    <mergeCell ref="B7:T7"/>
    <mergeCell ref="B8:T8"/>
    <mergeCell ref="H6:O6"/>
    <mergeCell ref="B9:T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4:F5"/>
  <sheetViews>
    <sheetView workbookViewId="0">
      <selection activeCell="E5" sqref="E5"/>
    </sheetView>
  </sheetViews>
  <sheetFormatPr defaultRowHeight="15" x14ac:dyDescent="0.25"/>
  <sheetData>
    <row r="4" spans="3:6" x14ac:dyDescent="0.25">
      <c r="E4">
        <v>2007</v>
      </c>
      <c r="F4">
        <v>2001</v>
      </c>
    </row>
    <row r="5" spans="3:6" x14ac:dyDescent="0.25">
      <c r="C5">
        <v>196</v>
      </c>
      <c r="D5" s="18">
        <f>C5*10.764</f>
        <v>2109.7439999999997</v>
      </c>
      <c r="E5">
        <f>D5*700</f>
        <v>1476820.7999999998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Babul</dc:creator>
  <cp:lastModifiedBy>Arup Banerjee</cp:lastModifiedBy>
  <dcterms:created xsi:type="dcterms:W3CDTF">2022-11-04T05:05:51Z</dcterms:created>
  <dcterms:modified xsi:type="dcterms:W3CDTF">2023-01-20T09:41:14Z</dcterms:modified>
</cp:coreProperties>
</file>