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VIS(2022-23)-PL581-475-809\"/>
    </mc:Choice>
  </mc:AlternateContent>
  <xr:revisionPtr revIDLastSave="0" documentId="13_ncr:1_{088C085B-8AA8-47B6-8608-A06C762310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2" l="1"/>
  <c r="V11" i="2"/>
  <c r="V10" i="2"/>
  <c r="V9" i="2"/>
  <c r="V6" i="2"/>
  <c r="N4" i="2"/>
  <c r="N5" i="2"/>
  <c r="O18" i="2"/>
  <c r="P16" i="2"/>
  <c r="O16" i="2"/>
  <c r="N16" i="2"/>
  <c r="E6" i="2"/>
  <c r="F4" i="2"/>
  <c r="F5" i="2"/>
  <c r="L4" i="2"/>
  <c r="L5" i="2"/>
  <c r="I4" i="2"/>
  <c r="I5" i="2"/>
  <c r="F3" i="2"/>
  <c r="H17" i="2"/>
  <c r="G16" i="2"/>
  <c r="D18" i="2"/>
  <c r="D16" i="2"/>
  <c r="F14" i="2" l="1"/>
  <c r="M17" i="2"/>
  <c r="O5" i="2"/>
  <c r="P5" i="2" s="1"/>
  <c r="R5" i="2" s="1"/>
  <c r="O4" i="2"/>
  <c r="P4" i="2" s="1"/>
  <c r="R4" i="2" s="1"/>
  <c r="F6" i="2"/>
  <c r="D19" i="2"/>
  <c r="E19" i="2" s="1"/>
  <c r="M6" i="4"/>
  <c r="K5" i="4"/>
  <c r="I5" i="4"/>
  <c r="F6" i="4"/>
  <c r="D4" i="4"/>
  <c r="I3" i="3" l="1"/>
  <c r="G3" i="3"/>
  <c r="D3" i="3"/>
  <c r="J3" i="3" l="1"/>
  <c r="K3" i="3" s="1"/>
  <c r="M3" i="3" s="1"/>
  <c r="G4" i="1" l="1"/>
  <c r="G5" i="1" s="1"/>
  <c r="E5" i="1"/>
  <c r="C5" i="1"/>
  <c r="L3" i="2" l="1"/>
  <c r="I3" i="2"/>
  <c r="N3" i="2" l="1"/>
  <c r="O3" i="2" l="1"/>
  <c r="P3" i="2" s="1"/>
  <c r="R3" i="2" s="1"/>
  <c r="R6" i="2" s="1"/>
  <c r="N6" i="2"/>
  <c r="P6" i="2" l="1"/>
  <c r="T6" i="2"/>
</calcChain>
</file>

<file path=xl/sharedStrings.xml><?xml version="1.0" encoding="utf-8"?>
<sst xmlns="http://schemas.openxmlformats.org/spreadsheetml/2006/main" count="46" uniqueCount="37">
  <si>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</si>
  <si>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</si>
  <si>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</si>
  <si>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</si>
  <si>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</si>
  <si>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</si>
  <si>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</si>
  <si>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</si>
  <si>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</si>
  <si>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</si>
  <si>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</si>
  <si>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</si>
  <si>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</si>
  <si>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</si>
  <si>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</si>
  <si>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</si>
  <si>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4.We have taken the year of construction from information provided to us during the survey.</t>
  </si>
  <si>
    <t>Floor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</si>
  <si>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</si>
  <si>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</si>
  <si>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</si>
  <si>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</si>
  <si>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</si>
  <si>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RCC Framed Structure</t>
  </si>
  <si>
    <t>Covered area (in sq.mtr)</t>
  </si>
  <si>
    <t>Covered Area 
(in sq ft)</t>
  </si>
  <si>
    <t>5.As per our site survey we have observed the maintenance of the building is average</t>
  </si>
  <si>
    <t>Year of Construction (Approximately)</t>
  </si>
  <si>
    <t xml:space="preserve">BUILDING VALUATION OF PROPERTY OF M/s. CHANDAN STEELS PVT. LTD. | HOUSING PLOT NO. H-49, DISTRICT- VALSAD, LIMITS OF GIDC UMBERGAON, GUJRAT
</t>
  </si>
  <si>
    <t>First Floor</t>
  </si>
  <si>
    <t xml:space="preserve">Second Floor </t>
  </si>
  <si>
    <t>Height in ft.</t>
  </si>
  <si>
    <t>Ground Floor(Stilt)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</si>
  <si>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</si>
  <si>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mtr.)</t>
    </r>
  </si>
  <si>
    <t>2.The subject property is consturcted with RCC Framed type tructure</t>
  </si>
  <si>
    <t>1. All the details pertaing to the building area statement such as area, floor, etc has been taken from the approved map provided to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</si>
</sst>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166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/>
    <xf numFmtId="3" fontId="8" fillId="0" borderId="0" xfId="0" applyNumberFormat="1" applyFont="1"/>
    <xf numFmtId="44" fontId="0" fillId="0" borderId="0" xfId="0" applyNumberFormat="1"/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zoomScale="85" zoomScaleNormal="85" workbookViewId="0">
      <selection activeCell="W14" sqref="W14"/>
    </sheetView>
  </sheetViews>
  <sheetFormatPr defaultRowHeight="15" x14ac:dyDescent="0.25"/>
  <cols>
    <col min="1" max="1" width="7.28515625" customWidth="1"/>
    <col min="2" max="2" width="13.85546875" customWidth="1"/>
    <col min="3" max="3" width="9" customWidth="1"/>
    <col min="4" max="4" width="16.28515625" bestFit="1" customWidth="1"/>
    <col min="5" max="5" width="12.5703125" customWidth="1"/>
    <col min="6" max="6" width="10.28515625" bestFit="1" customWidth="1"/>
    <col min="7" max="7" width="15.140625" customWidth="1"/>
    <col min="8" max="8" width="11.42578125" hidden="1" customWidth="1"/>
    <col min="9" max="9" width="10.42578125" hidden="1" customWidth="1"/>
    <col min="10" max="10" width="11.28515625" hidden="1" customWidth="1"/>
    <col min="11" max="11" width="7.7109375" hidden="1" customWidth="1"/>
    <col min="12" max="12" width="6.5703125" hidden="1" customWidth="1"/>
    <col min="13" max="13" width="11.85546875" customWidth="1"/>
    <col min="14" max="14" width="13.28515625" hidden="1" customWidth="1"/>
    <col min="15" max="15" width="12.42578125" hidden="1" customWidth="1"/>
    <col min="16" max="16" width="13.28515625" hidden="1" customWidth="1"/>
    <col min="17" max="17" width="8.28515625" hidden="1" customWidth="1"/>
    <col min="18" max="18" width="13.28515625" bestFit="1" customWidth="1"/>
    <col min="20" max="20" width="5.85546875" bestFit="1" customWidth="1"/>
    <col min="22" max="22" width="16" bestFit="1" customWidth="1"/>
  </cols>
  <sheetData>
    <row r="1" spans="1:23" ht="48.75" customHeight="1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3" ht="60" x14ac:dyDescent="0.25">
      <c r="A2" s="1" t="s">
        <v>0</v>
      </c>
      <c r="B2" s="1" t="s">
        <v>17</v>
      </c>
      <c r="C2" s="1" t="s">
        <v>31</v>
      </c>
      <c r="D2" s="1" t="s">
        <v>1</v>
      </c>
      <c r="E2" s="1" t="s">
        <v>24</v>
      </c>
      <c r="F2" s="23" t="s">
        <v>25</v>
      </c>
      <c r="G2" s="1" t="s">
        <v>27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2" t="s">
        <v>15</v>
      </c>
      <c r="R2" s="1" t="s">
        <v>11</v>
      </c>
    </row>
    <row r="3" spans="1:23" ht="30" x14ac:dyDescent="0.25">
      <c r="A3" s="3">
        <v>1</v>
      </c>
      <c r="B3" s="3" t="s">
        <v>32</v>
      </c>
      <c r="C3" s="3">
        <v>9.6999999999999993</v>
      </c>
      <c r="D3" s="3" t="s">
        <v>23</v>
      </c>
      <c r="E3" s="22">
        <v>209.36</v>
      </c>
      <c r="F3" s="21">
        <f>E3*10.76</f>
        <v>2252.7136</v>
      </c>
      <c r="G3" s="3">
        <v>2021</v>
      </c>
      <c r="H3" s="3">
        <v>2023</v>
      </c>
      <c r="I3" s="3">
        <f t="shared" ref="I3:I5" si="0">H3-G3</f>
        <v>2</v>
      </c>
      <c r="J3" s="3">
        <v>60</v>
      </c>
      <c r="K3" s="4">
        <v>0.1</v>
      </c>
      <c r="L3" s="5">
        <f t="shared" ref="L3:L5" si="1">(1-K3)/J3</f>
        <v>1.5000000000000001E-2</v>
      </c>
      <c r="M3" s="6">
        <v>1200</v>
      </c>
      <c r="N3" s="6">
        <f>M3*F3</f>
        <v>2703256.32</v>
      </c>
      <c r="O3" s="6">
        <f t="shared" ref="O3:O5" si="2">N3*L3*I3</f>
        <v>81097.689599999998</v>
      </c>
      <c r="P3" s="6">
        <f t="shared" ref="P3:P5" si="3">MAX(N3-O3,0)</f>
        <v>2622158.6303999997</v>
      </c>
      <c r="Q3" s="7">
        <v>0</v>
      </c>
      <c r="R3" s="6">
        <f>IF(P3&gt;K3*N3,P3*(1-Q3),N3*K3)</f>
        <v>2622158.6303999997</v>
      </c>
    </row>
    <row r="4" spans="1:23" ht="30" x14ac:dyDescent="0.25">
      <c r="A4" s="3">
        <v>2</v>
      </c>
      <c r="B4" s="3" t="s">
        <v>29</v>
      </c>
      <c r="C4" s="3">
        <v>9.6999999999999993</v>
      </c>
      <c r="D4" s="3" t="s">
        <v>23</v>
      </c>
      <c r="E4" s="22">
        <v>355.96</v>
      </c>
      <c r="F4" s="21">
        <f t="shared" ref="F4:F5" si="4">E4*10.76</f>
        <v>3830.1295999999998</v>
      </c>
      <c r="G4" s="3">
        <v>2021</v>
      </c>
      <c r="H4" s="3">
        <v>2023</v>
      </c>
      <c r="I4" s="3">
        <f t="shared" si="0"/>
        <v>2</v>
      </c>
      <c r="J4" s="3">
        <v>60</v>
      </c>
      <c r="K4" s="4">
        <v>0.1</v>
      </c>
      <c r="L4" s="5">
        <f t="shared" si="1"/>
        <v>1.5000000000000001E-2</v>
      </c>
      <c r="M4" s="6">
        <v>1200</v>
      </c>
      <c r="N4" s="6">
        <f t="shared" ref="N4:N5" si="5">M4*F4</f>
        <v>4596155.5199999996</v>
      </c>
      <c r="O4" s="6">
        <f t="shared" si="2"/>
        <v>137884.66560000001</v>
      </c>
      <c r="P4" s="6">
        <f t="shared" si="3"/>
        <v>4458270.8543999996</v>
      </c>
      <c r="Q4" s="7">
        <v>0</v>
      </c>
      <c r="R4" s="6">
        <f t="shared" ref="R4:R5" si="6">IF(P4&gt;K4*N4,P4*(1-Q4),N4*K4)</f>
        <v>4458270.8543999996</v>
      </c>
    </row>
    <row r="5" spans="1:23" ht="30" x14ac:dyDescent="0.25">
      <c r="A5" s="3">
        <v>3</v>
      </c>
      <c r="B5" s="3" t="s">
        <v>30</v>
      </c>
      <c r="C5" s="3">
        <v>9.6999999999999993</v>
      </c>
      <c r="D5" s="3" t="s">
        <v>23</v>
      </c>
      <c r="E5" s="22">
        <v>196.57</v>
      </c>
      <c r="F5" s="21">
        <f t="shared" si="4"/>
        <v>2115.0931999999998</v>
      </c>
      <c r="G5" s="3">
        <v>2021</v>
      </c>
      <c r="H5" s="3">
        <v>2023</v>
      </c>
      <c r="I5" s="3">
        <f t="shared" si="0"/>
        <v>2</v>
      </c>
      <c r="J5" s="3">
        <v>60</v>
      </c>
      <c r="K5" s="4">
        <v>0.1</v>
      </c>
      <c r="L5" s="5">
        <f t="shared" si="1"/>
        <v>1.5000000000000001E-2</v>
      </c>
      <c r="M5" s="6">
        <v>1200</v>
      </c>
      <c r="N5" s="6">
        <f t="shared" si="5"/>
        <v>2538111.84</v>
      </c>
      <c r="O5" s="6">
        <f t="shared" si="2"/>
        <v>76143.355200000005</v>
      </c>
      <c r="P5" s="6">
        <f t="shared" si="3"/>
        <v>2461968.4847999997</v>
      </c>
      <c r="Q5" s="7">
        <v>0</v>
      </c>
      <c r="R5" s="6">
        <f t="shared" si="6"/>
        <v>2461968.4847999997</v>
      </c>
    </row>
    <row r="6" spans="1:23" x14ac:dyDescent="0.25">
      <c r="A6" s="31" t="s">
        <v>12</v>
      </c>
      <c r="B6" s="31"/>
      <c r="C6" s="31"/>
      <c r="D6" s="31"/>
      <c r="E6" s="12">
        <f>SUM(E3:E5)</f>
        <v>761.88999999999987</v>
      </c>
      <c r="F6" s="24">
        <f>SUM(F3:F5)</f>
        <v>8197.9363999999987</v>
      </c>
      <c r="G6" s="31"/>
      <c r="H6" s="31"/>
      <c r="I6" s="31"/>
      <c r="J6" s="31"/>
      <c r="K6" s="31"/>
      <c r="L6" s="31"/>
      <c r="M6" s="31"/>
      <c r="N6" s="8">
        <f>SUM(N3:N5)</f>
        <v>9837523.6799999997</v>
      </c>
      <c r="O6" s="8"/>
      <c r="P6" s="8">
        <f>SUM(P3:P5)</f>
        <v>9542397.9695999995</v>
      </c>
      <c r="Q6" s="9"/>
      <c r="R6" s="8">
        <f>SUM(R3:R5)</f>
        <v>9542397.9695999995</v>
      </c>
      <c r="T6" t="e">
        <f>R6/#REF!</f>
        <v>#REF!</v>
      </c>
      <c r="V6" s="8">
        <f>SUM(V3:V5)</f>
        <v>0</v>
      </c>
    </row>
    <row r="7" spans="1:23" x14ac:dyDescent="0.25">
      <c r="A7" s="32" t="s">
        <v>13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V7" s="33">
        <v>12627730</v>
      </c>
    </row>
    <row r="8" spans="1:23" x14ac:dyDescent="0.25">
      <c r="A8" s="27" t="s">
        <v>36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V8" s="34">
        <v>600000</v>
      </c>
    </row>
    <row r="9" spans="1:23" x14ac:dyDescent="0.25">
      <c r="A9" s="27" t="s">
        <v>35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V9" s="35">
        <f>SUM(V8+V7+R6)</f>
        <v>22770127.969599999</v>
      </c>
    </row>
    <row r="10" spans="1:23" x14ac:dyDescent="0.25">
      <c r="A10" s="27" t="s">
        <v>14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V10" s="35">
        <f>V9*0.85</f>
        <v>19354608.774159998</v>
      </c>
    </row>
    <row r="11" spans="1:23" x14ac:dyDescent="0.25">
      <c r="A11" s="27" t="s">
        <v>16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V11" s="35">
        <f>V9*0.75</f>
        <v>17077595.977200001</v>
      </c>
    </row>
    <row r="12" spans="1:23" x14ac:dyDescent="0.25">
      <c r="A12" s="28" t="s">
        <v>26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  <c r="W12" s="33">
        <v>20574100</v>
      </c>
    </row>
    <row r="13" spans="1:23" x14ac:dyDescent="0.25">
      <c r="W13" s="35">
        <f>W12/V9</f>
        <v>0.90355662592094876</v>
      </c>
    </row>
    <row r="14" spans="1:23" x14ac:dyDescent="0.25">
      <c r="F14" s="11">
        <f>SUM(F3:F5)</f>
        <v>8197.9363999999987</v>
      </c>
    </row>
    <row r="16" spans="1:23" x14ac:dyDescent="0.25">
      <c r="D16">
        <f>75*60</f>
        <v>4500</v>
      </c>
      <c r="G16">
        <f>968*28000</f>
        <v>27104000</v>
      </c>
      <c r="N16" s="11" t="e">
        <f>E3+#REF!</f>
        <v>#REF!</v>
      </c>
      <c r="O16" s="11" t="e">
        <f>E4+#REF!</f>
        <v>#REF!</v>
      </c>
      <c r="P16" t="b">
        <f>E5+U15=P18</f>
        <v>0</v>
      </c>
    </row>
    <row r="17" spans="4:15" x14ac:dyDescent="0.25">
      <c r="H17">
        <f>11100*800</f>
        <v>8880000</v>
      </c>
      <c r="K17" s="10"/>
      <c r="M17" s="25" t="e">
        <f>F3+N16</f>
        <v>#REF!</v>
      </c>
    </row>
    <row r="18" spans="4:15" x14ac:dyDescent="0.25">
      <c r="D18">
        <f>36*55</f>
        <v>1980</v>
      </c>
      <c r="O18" s="11" t="e">
        <f>525.8+#REF!</f>
        <v>#REF!</v>
      </c>
    </row>
    <row r="19" spans="4:15" x14ac:dyDescent="0.25">
      <c r="D19">
        <f>D16-D18</f>
        <v>2520</v>
      </c>
      <c r="E19">
        <f>D19*3</f>
        <v>7560</v>
      </c>
    </row>
  </sheetData>
  <mergeCells count="9">
    <mergeCell ref="A1:R1"/>
    <mergeCell ref="A10:R10"/>
    <mergeCell ref="A11:R11"/>
    <mergeCell ref="A12:R12"/>
    <mergeCell ref="A6:D6"/>
    <mergeCell ref="G6:M6"/>
    <mergeCell ref="A7:R7"/>
    <mergeCell ref="A8:R8"/>
    <mergeCell ref="A9:R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5"/>
  <sheetViews>
    <sheetView workbookViewId="0">
      <selection activeCell="C5" sqref="C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</cols>
  <sheetData>
    <row r="3" spans="3:7" x14ac:dyDescent="0.25">
      <c r="C3">
        <v>87120</v>
      </c>
      <c r="E3">
        <v>7943455</v>
      </c>
      <c r="G3">
        <v>36000000</v>
      </c>
    </row>
    <row r="4" spans="3:7" x14ac:dyDescent="0.25">
      <c r="C4">
        <v>500</v>
      </c>
      <c r="E4">
        <v>2</v>
      </c>
      <c r="G4">
        <f>60000</f>
        <v>60000</v>
      </c>
    </row>
    <row r="5" spans="3:7" x14ac:dyDescent="0.25">
      <c r="C5" s="13">
        <f>C4*C3</f>
        <v>43560000</v>
      </c>
      <c r="E5" s="13">
        <f>E4*E3</f>
        <v>15886910</v>
      </c>
      <c r="G5">
        <f>G3/G4</f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J15" sqref="J15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bestFit="1" customWidth="1"/>
    <col min="8" max="8" width="8" bestFit="1" customWidth="1"/>
    <col min="9" max="9" width="11.5703125" bestFit="1" customWidth="1"/>
    <col min="10" max="10" width="10.5703125" bestFit="1" customWidth="1"/>
    <col min="11" max="11" width="11.5703125" bestFit="1" customWidth="1"/>
    <col min="12" max="12" width="8.7109375" bestFit="1" customWidth="1"/>
    <col min="13" max="13" width="11.5703125" bestFit="1" customWidth="1"/>
  </cols>
  <sheetData>
    <row r="1" spans="1:13" ht="15.75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04.25" x14ac:dyDescent="0.25">
      <c r="A2" s="14" t="s">
        <v>33</v>
      </c>
      <c r="B2" s="14" t="s">
        <v>19</v>
      </c>
      <c r="C2" s="14" t="s">
        <v>2</v>
      </c>
      <c r="D2" s="14" t="s">
        <v>20</v>
      </c>
      <c r="E2" s="14" t="s">
        <v>21</v>
      </c>
      <c r="F2" s="14" t="s">
        <v>5</v>
      </c>
      <c r="G2" s="14" t="s">
        <v>6</v>
      </c>
      <c r="H2" s="14" t="s">
        <v>34</v>
      </c>
      <c r="I2" s="14" t="s">
        <v>8</v>
      </c>
      <c r="J2" s="14" t="s">
        <v>9</v>
      </c>
      <c r="K2" s="14" t="s">
        <v>10</v>
      </c>
      <c r="L2" s="14" t="s">
        <v>22</v>
      </c>
      <c r="M2" s="14" t="s">
        <v>11</v>
      </c>
    </row>
    <row r="3" spans="1:13" x14ac:dyDescent="0.25">
      <c r="A3" s="15">
        <v>140</v>
      </c>
      <c r="B3" s="16">
        <v>2021</v>
      </c>
      <c r="C3" s="16">
        <v>2023</v>
      </c>
      <c r="D3" s="16">
        <f>C3-B3</f>
        <v>2</v>
      </c>
      <c r="E3" s="16">
        <v>60</v>
      </c>
      <c r="F3" s="17">
        <v>0.1</v>
      </c>
      <c r="G3" s="18">
        <f>(1-F3)/E3</f>
        <v>1.5000000000000001E-2</v>
      </c>
      <c r="H3" s="19">
        <v>4500</v>
      </c>
      <c r="I3" s="19">
        <f>H3*A3</f>
        <v>630000</v>
      </c>
      <c r="J3" s="19">
        <f>I3*G3*D3</f>
        <v>18900</v>
      </c>
      <c r="K3" s="19">
        <f>MAX(I3-J3,0)</f>
        <v>611100</v>
      </c>
      <c r="L3" s="20">
        <v>0</v>
      </c>
      <c r="M3" s="19">
        <f>IF(K3&gt;F3*I3,K3*(1-L3),I3*F3)</f>
        <v>611100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Mahesh Joshi</cp:lastModifiedBy>
  <dcterms:created xsi:type="dcterms:W3CDTF">2022-07-28T09:17:09Z</dcterms:created>
  <dcterms:modified xsi:type="dcterms:W3CDTF">2023-05-31T10:37:49Z</dcterms:modified>
</cp:coreProperties>
</file>