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In Progress Files\Manas Upmanyu\VIS(2022-23)-PL581-475-814, Ms. Chandan Steel Ltd\"/>
    </mc:Choice>
  </mc:AlternateContent>
  <xr:revisionPtr revIDLastSave="0" documentId="13_ncr:1_{9173B267-A8BC-44D3-89BC-8F9912718AB2}" xr6:coauthVersionLast="47" xr6:coauthVersionMax="47" xr10:uidLastSave="{00000000-0000-0000-0000-000000000000}"/>
  <bookViews>
    <workbookView xWindow="-120" yWindow="-120" windowWidth="21840" windowHeight="13140" activeTab="1" xr2:uid="{D6C25E98-1856-4C75-A121-680C36A8EEEA}"/>
  </bookViews>
  <sheets>
    <sheet name="Sheet1" sheetId="1" r:id="rId1"/>
    <sheet name="Sheet2" sheetId="3" r:id="rId2"/>
    <sheet name="Guideline Rates" sheetId="2" r:id="rId3"/>
  </sheets>
  <externalReferences>
    <externalReference r:id="rId4"/>
  </externalReferenc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3" i="3" l="1"/>
  <c r="G4" i="3"/>
  <c r="P4" i="3"/>
  <c r="N4" i="3"/>
  <c r="K4" i="3"/>
  <c r="Q4" i="3"/>
  <c r="R4" i="3"/>
  <c r="T4" i="3"/>
  <c r="T5" i="3"/>
  <c r="R5" i="3"/>
  <c r="P5" i="3"/>
  <c r="G5" i="3"/>
  <c r="F5" i="3"/>
  <c r="U4" i="3"/>
  <c r="B2" i="3"/>
  <c r="D8" i="2"/>
  <c r="D12" i="2"/>
  <c r="I34" i="1"/>
  <c r="Q32" i="1"/>
  <c r="M32" i="1"/>
  <c r="R32" i="1"/>
  <c r="H32" i="1"/>
  <c r="T32" i="1"/>
  <c r="Q31" i="1"/>
  <c r="M31" i="1"/>
  <c r="R31" i="1"/>
  <c r="H31" i="1"/>
  <c r="T31" i="1"/>
  <c r="Q3" i="1"/>
  <c r="M3" i="1"/>
  <c r="R3" i="1"/>
  <c r="H3" i="1"/>
  <c r="S3" i="1"/>
  <c r="O31" i="1"/>
  <c r="H34" i="1"/>
  <c r="S31" i="1"/>
  <c r="S32" i="1"/>
  <c r="O3" i="1"/>
  <c r="T3" i="1"/>
  <c r="O32" i="1"/>
  <c r="S34" i="1"/>
  <c r="R40" i="1"/>
  <c r="O34" i="1"/>
  <c r="S40" i="1"/>
</calcChain>
</file>

<file path=xl/sharedStrings.xml><?xml version="1.0" encoding="utf-8"?>
<sst xmlns="http://schemas.openxmlformats.org/spreadsheetml/2006/main" count="95" uniqueCount="58">
  <si>
    <t>Sr. No.</t>
  </si>
  <si>
    <t>Floor</t>
  </si>
  <si>
    <t>Description</t>
  </si>
  <si>
    <t>Type of Structure</t>
  </si>
  <si>
    <t>Construction Category</t>
  </si>
  <si>
    <t>Condition of Structure</t>
  </si>
  <si>
    <r>
      <t xml:space="preserve">Area 
</t>
    </r>
    <r>
      <rPr>
        <i/>
        <sz val="10"/>
        <color theme="0"/>
        <rFont val="Calibri"/>
        <family val="2"/>
        <scheme val="minor"/>
      </rPr>
      <t>(in sq ft)</t>
    </r>
  </si>
  <si>
    <r>
      <t xml:space="preserve">Area 
</t>
    </r>
    <r>
      <rPr>
        <i/>
        <sz val="10"/>
        <color theme="0"/>
        <rFont val="Calibri"/>
        <family val="2"/>
        <scheme val="minor"/>
      </rPr>
      <t>(in sq mtr)</t>
    </r>
  </si>
  <si>
    <r>
      <t xml:space="preserve">Height
</t>
    </r>
    <r>
      <rPr>
        <i/>
        <sz val="11"/>
        <color theme="0"/>
        <rFont val="Calibri"/>
        <family val="2"/>
        <scheme val="minor"/>
      </rPr>
      <t>(in ft.)</t>
    </r>
  </si>
  <si>
    <t>Year of Construction Start</t>
  </si>
  <si>
    <t xml:space="preserve">Year of Valuation </t>
  </si>
  <si>
    <r>
      <t xml:space="preserve">Total Life Consumed 
</t>
    </r>
    <r>
      <rPr>
        <i/>
        <sz val="10"/>
        <color theme="0"/>
        <rFont val="Calibri"/>
        <family val="2"/>
        <scheme val="minor"/>
      </rPr>
      <t>(in yrs.)</t>
    </r>
  </si>
  <si>
    <r>
      <t xml:space="preserve">Plinth Area  Rate 
</t>
    </r>
    <r>
      <rPr>
        <i/>
        <sz val="10"/>
        <color theme="0"/>
        <rFont val="Calibri"/>
        <family val="2"/>
        <scheme val="minor"/>
      </rPr>
      <t>(in per sq.ft.)</t>
    </r>
  </si>
  <si>
    <t>GCRC
(INR)</t>
  </si>
  <si>
    <t>Govt. Guideline rates
(per sq. mtr.)</t>
  </si>
  <si>
    <t>Total Govt. Guideline value</t>
  </si>
  <si>
    <t>Depreciation Amount</t>
  </si>
  <si>
    <t>Total Govt. Guideline value after Depreciation</t>
  </si>
  <si>
    <t>RCC framed structure on beam column</t>
  </si>
  <si>
    <t>Class C Construction (Ordinary)</t>
  </si>
  <si>
    <t>Ordinary</t>
  </si>
  <si>
    <t>Ground Floor</t>
  </si>
  <si>
    <t>First Floor</t>
  </si>
  <si>
    <t>TOTAL</t>
  </si>
  <si>
    <t>REMARKS:-</t>
  </si>
  <si>
    <t>1. All the structures pertaining to the property of Mr. Kanti Prashad Gupta situated at Meerut Bypass Road, Village- Noor Nagar, Loni, Ghaziabad, Uttar Pradesh, has been considered in this valuation report.</t>
  </si>
  <si>
    <t>2. Covered Area has been taken on the basis of the Approved Site Plan provided to us by the bank/client.</t>
  </si>
  <si>
    <t>3. Structure valuation is done on the basis of 'Depreciated Replacement Cost Approach' only.</t>
  </si>
  <si>
    <t>Land Value</t>
  </si>
  <si>
    <t>Construction Value</t>
  </si>
  <si>
    <t>Total Value</t>
  </si>
  <si>
    <t>Boundary Wall</t>
  </si>
  <si>
    <t>sq.mtr.</t>
  </si>
  <si>
    <t>Value</t>
  </si>
  <si>
    <t>at Rs.4,000/- per sq.mtr.</t>
  </si>
  <si>
    <t>Second Floor</t>
  </si>
  <si>
    <t>Particulars</t>
  </si>
  <si>
    <t>Area
(in sq.mtr.)</t>
  </si>
  <si>
    <t>Area
(in sq.ft.)</t>
  </si>
  <si>
    <t>Height (in ft.)</t>
  </si>
  <si>
    <t>Year of Construction</t>
  </si>
  <si>
    <t>Total Life Consumed 
(in years)</t>
  </si>
  <si>
    <t>Total Economical Life
(in years)</t>
  </si>
  <si>
    <t>Salvage value</t>
  </si>
  <si>
    <t>Depreciation Rate</t>
  </si>
  <si>
    <t>Plinth Area  Rate 
(in per sq.ft.)</t>
  </si>
  <si>
    <t>Gross Replacement Value</t>
  </si>
  <si>
    <t>Depreciation</t>
  </si>
  <si>
    <t>Depreciated Value</t>
  </si>
  <si>
    <t>Discounting Factor</t>
  </si>
  <si>
    <t>Depreciated Replacement Market Value</t>
  </si>
  <si>
    <t>Remarks:</t>
  </si>
  <si>
    <t>Ground Floor + First Floor + Second Floor</t>
  </si>
  <si>
    <t xml:space="preserve"> RCC frame structure &amp; Shed</t>
  </si>
  <si>
    <t>~10 to 55 ft.</t>
  </si>
  <si>
    <r>
      <t xml:space="preserve">1. </t>
    </r>
    <r>
      <rPr>
        <b/>
        <i/>
        <sz val="10"/>
        <color theme="1"/>
        <rFont val="Calibri"/>
        <family val="2"/>
        <scheme val="minor"/>
      </rPr>
      <t>All the details pertaining to the building area statement such as area, floor, etc. has been taken as per the approved map provided to us.</t>
    </r>
  </si>
  <si>
    <r>
      <t>3.</t>
    </r>
    <r>
      <rPr>
        <b/>
        <i/>
        <sz val="10"/>
        <color theme="1"/>
        <rFont val="Calibri"/>
        <family val="2"/>
        <scheme val="minor"/>
      </rPr>
      <t xml:space="preserve"> All the buildings and structures that have been taken in the area statement belongs to M/s Chandan Steel Limited.</t>
    </r>
  </si>
  <si>
    <r>
      <t>2.</t>
    </r>
    <r>
      <rPr>
        <b/>
        <i/>
        <sz val="10"/>
        <color theme="1"/>
        <rFont val="Calibri"/>
        <family val="2"/>
        <scheme val="minor"/>
      </rPr>
      <t xml:space="preserve"> The structures valuation is done on the basis of the 'Depreciated Replacement Cost Approach'.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</si>
</sst>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_ &quot;₹&quot;\ * #,##0_ ;_ &quot;₹&quot;\ * \-#,##0_ ;_ &quot;₹&quot;\ * &quot;-&quot;??_ ;_ @_ "/>
    <numFmt numFmtId="166" formatCode="0.0000"/>
    <numFmt numFmtId="168" formatCode="_ &quot;₹&quot;\ * #,##0.0000_ ;_ &quot;₹&quot;\ * \-#,##0.0000_ ;_ &quot;₹&quot;\ * &quot;-&quot;????_ ;_ @_ "/>
    <numFmt numFmtId="169" formatCode="_ * #,##0.0_ ;_ * \-#,##0.0_ ;_ * &quot;-&quot;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E366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43" fontId="2" fillId="2" borderId="1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1" applyNumberFormat="1" applyFont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1" xfId="2" applyNumberFormat="1" applyFont="1" applyBorder="1" applyAlignment="1">
      <alignment horizontal="center" vertical="center"/>
    </xf>
    <xf numFmtId="165" fontId="0" fillId="0" borderId="2" xfId="2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65" fontId="3" fillId="0" borderId="1" xfId="2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43" fontId="0" fillId="0" borderId="0" xfId="1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65" fontId="0" fillId="0" borderId="0" xfId="2" applyNumberFormat="1" applyFont="1"/>
    <xf numFmtId="0" fontId="3" fillId="0" borderId="0" xfId="0" applyFont="1"/>
    <xf numFmtId="165" fontId="3" fillId="0" borderId="0" xfId="2" applyNumberFormat="1" applyFont="1"/>
    <xf numFmtId="164" fontId="0" fillId="0" borderId="0" xfId="1" applyNumberFormat="1" applyFont="1"/>
    <xf numFmtId="0" fontId="3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164" fontId="9" fillId="3" borderId="1" xfId="1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164" fontId="0" fillId="0" borderId="1" xfId="1" applyNumberFormat="1" applyFont="1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5" fontId="0" fillId="0" borderId="1" xfId="2" applyNumberFormat="1" applyFont="1" applyFill="1" applyBorder="1" applyAlignment="1">
      <alignment horizontal="center" vertical="center"/>
    </xf>
    <xf numFmtId="9" fontId="0" fillId="0" borderId="1" xfId="3" applyFont="1" applyFill="1" applyBorder="1" applyAlignment="1">
      <alignment horizontal="center" vertical="center"/>
    </xf>
    <xf numFmtId="164" fontId="3" fillId="0" borderId="1" xfId="1" applyNumberFormat="1" applyFont="1" applyBorder="1" applyAlignment="1">
      <alignment horizontal="left" vertical="center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6" fillId="0" borderId="0" xfId="0" applyFont="1"/>
    <xf numFmtId="44" fontId="0" fillId="0" borderId="0" xfId="2" applyFont="1"/>
    <xf numFmtId="164" fontId="0" fillId="0" borderId="0" xfId="0" applyNumberFormat="1"/>
    <xf numFmtId="168" fontId="0" fillId="0" borderId="0" xfId="0" applyNumberFormat="1"/>
    <xf numFmtId="0" fontId="0" fillId="0" borderId="0" xfId="0" applyAlignment="1">
      <alignment wrapText="1"/>
    </xf>
    <xf numFmtId="164" fontId="0" fillId="0" borderId="0" xfId="1" applyNumberFormat="1" applyFont="1" applyAlignment="1">
      <alignment horizontal="center"/>
    </xf>
    <xf numFmtId="44" fontId="0" fillId="0" borderId="0" xfId="0" applyNumberFormat="1" applyAlignment="1">
      <alignment horizontal="center"/>
    </xf>
    <xf numFmtId="165" fontId="0" fillId="0" borderId="0" xfId="2" applyNumberFormat="1" applyFont="1" applyAlignment="1">
      <alignment horizontal="center"/>
    </xf>
    <xf numFmtId="0" fontId="0" fillId="0" borderId="0" xfId="0" applyAlignment="1">
      <alignment horizontal="center"/>
    </xf>
    <xf numFmtId="43" fontId="0" fillId="0" borderId="0" xfId="0" applyNumberFormat="1"/>
    <xf numFmtId="0" fontId="0" fillId="0" borderId="0" xfId="0" applyAlignment="1">
      <alignment horizontal="left" vertical="center" wrapText="1"/>
    </xf>
    <xf numFmtId="164" fontId="3" fillId="0" borderId="0" xfId="1" applyNumberFormat="1" applyFont="1" applyBorder="1" applyAlignment="1">
      <alignment horizontal="center" vertical="center" wrapText="1"/>
    </xf>
    <xf numFmtId="164" fontId="0" fillId="0" borderId="0" xfId="1" applyNumberFormat="1" applyFont="1" applyAlignment="1">
      <alignment horizontal="left"/>
    </xf>
    <xf numFmtId="165" fontId="3" fillId="0" borderId="0" xfId="2" applyNumberFormat="1" applyFont="1" applyAlignment="1">
      <alignment horizontal="center"/>
    </xf>
    <xf numFmtId="164" fontId="0" fillId="0" borderId="0" xfId="1" applyNumberFormat="1" applyFont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43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43" fontId="0" fillId="0" borderId="0" xfId="1" applyFont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164" fontId="0" fillId="0" borderId="0" xfId="1" applyNumberFormat="1" applyFont="1" applyBorder="1" applyAlignment="1">
      <alignment horizontal="center" wrapText="1"/>
    </xf>
    <xf numFmtId="169" fontId="0" fillId="0" borderId="0" xfId="0" applyNumberFormat="1"/>
    <xf numFmtId="165" fontId="0" fillId="0" borderId="0" xfId="2" applyNumberFormat="1" applyFont="1" applyAlignment="1">
      <alignment wrapText="1"/>
    </xf>
    <xf numFmtId="0" fontId="3" fillId="0" borderId="0" xfId="0" applyFont="1" applyAlignment="1">
      <alignment wrapText="1"/>
    </xf>
    <xf numFmtId="165" fontId="3" fillId="0" borderId="0" xfId="0" applyNumberFormat="1" applyFont="1" applyAlignment="1">
      <alignment wrapText="1"/>
    </xf>
    <xf numFmtId="164" fontId="3" fillId="0" borderId="0" xfId="1" applyNumberFormat="1" applyFont="1" applyAlignment="1">
      <alignment horizontal="center"/>
    </xf>
    <xf numFmtId="165" fontId="3" fillId="0" borderId="0" xfId="2" applyNumberFormat="1" applyFont="1" applyAlignment="1">
      <alignment wrapText="1"/>
    </xf>
    <xf numFmtId="164" fontId="3" fillId="0" borderId="0" xfId="1" applyNumberFormat="1" applyFont="1"/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1" fontId="0" fillId="0" borderId="1" xfId="0" applyNumberFormat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m%20Since%2001-12-2021\Uttar%20Pradesh\VIS(2022-23)-PL466-371-648,%20Ms.%20KPG%20Associates\Final\Working_KPG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nd"/>
      <sheetName val="Building"/>
    </sheetNames>
    <sheetDataSet>
      <sheetData sheetId="0">
        <row r="6">
          <cell r="T6">
            <v>68509065</v>
          </cell>
        </row>
        <row r="24">
          <cell r="C24">
            <v>87709258.000000015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85BB6-B6BE-4EFB-9639-08F0443418EC}">
  <dimension ref="B2:T41"/>
  <sheetViews>
    <sheetView topLeftCell="A25" workbookViewId="0">
      <selection activeCell="N4" sqref="N4"/>
    </sheetView>
  </sheetViews>
  <sheetFormatPr defaultRowHeight="15" x14ac:dyDescent="0.25"/>
  <cols>
    <col min="1" max="1" width="5.42578125" style="15" customWidth="1"/>
    <col min="2" max="2" width="4" style="21" customWidth="1"/>
    <col min="3" max="3" width="10.140625" style="21" customWidth="1"/>
    <col min="4" max="4" width="2.7109375" style="22" hidden="1" customWidth="1"/>
    <col min="5" max="5" width="17.7109375" style="22" customWidth="1"/>
    <col min="6" max="6" width="16.28515625" style="15" hidden="1" customWidth="1"/>
    <col min="7" max="7" width="9.5703125" style="15" hidden="1" customWidth="1"/>
    <col min="8" max="8" width="9" style="15" bestFit="1" customWidth="1"/>
    <col min="9" max="9" width="10" style="23" bestFit="1" customWidth="1"/>
    <col min="10" max="10" width="7.85546875" style="15" customWidth="1"/>
    <col min="11" max="11" width="12.7109375" style="15" customWidth="1"/>
    <col min="12" max="12" width="10.140625" style="15" customWidth="1"/>
    <col min="13" max="13" width="10.5703125" style="15" customWidth="1"/>
    <col min="14" max="14" width="10.85546875" style="15" customWidth="1"/>
    <col min="15" max="15" width="13" style="15" customWidth="1"/>
    <col min="16" max="17" width="12.42578125" style="15" customWidth="1"/>
    <col min="18" max="18" width="12.5703125" style="15" bestFit="1" customWidth="1"/>
    <col min="19" max="19" width="14.28515625" style="15" customWidth="1"/>
    <col min="20" max="20" width="14.28515625" style="15" bestFit="1" customWidth="1"/>
    <col min="21" max="16384" width="9.140625" style="15"/>
  </cols>
  <sheetData>
    <row r="2" spans="2:20" s="5" customFormat="1" ht="75" x14ac:dyDescent="0.25">
      <c r="B2" s="1" t="s">
        <v>0</v>
      </c>
      <c r="C2" s="1" t="s">
        <v>1</v>
      </c>
      <c r="D2" s="2" t="s">
        <v>2</v>
      </c>
      <c r="E2" s="2" t="s">
        <v>3</v>
      </c>
      <c r="F2" s="1" t="s">
        <v>4</v>
      </c>
      <c r="G2" s="1" t="s">
        <v>5</v>
      </c>
      <c r="H2" s="1" t="s">
        <v>6</v>
      </c>
      <c r="I2" s="3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13</v>
      </c>
      <c r="P2" s="4" t="s">
        <v>14</v>
      </c>
      <c r="Q2" s="1" t="s">
        <v>15</v>
      </c>
      <c r="R2" s="1" t="s">
        <v>16</v>
      </c>
      <c r="S2" s="1" t="s">
        <v>17</v>
      </c>
    </row>
    <row r="3" spans="2:20" ht="45" x14ac:dyDescent="0.25">
      <c r="B3" s="6">
        <v>1</v>
      </c>
      <c r="C3" s="6" t="s">
        <v>21</v>
      </c>
      <c r="D3" s="7"/>
      <c r="E3" s="7" t="s">
        <v>18</v>
      </c>
      <c r="F3" s="6" t="s">
        <v>19</v>
      </c>
      <c r="G3" s="6" t="s">
        <v>20</v>
      </c>
      <c r="H3" s="8">
        <f>I3*10.7639</f>
        <v>378288.65437999996</v>
      </c>
      <c r="I3" s="9">
        <v>35144.199999999997</v>
      </c>
      <c r="J3" s="10">
        <v>10</v>
      </c>
      <c r="K3" s="11">
        <v>2021</v>
      </c>
      <c r="L3" s="11">
        <v>2022</v>
      </c>
      <c r="M3" s="11">
        <f>L3-K3</f>
        <v>1</v>
      </c>
      <c r="N3" s="12">
        <v>1300</v>
      </c>
      <c r="O3" s="12">
        <f>N3*H3</f>
        <v>491775250.69399995</v>
      </c>
      <c r="P3" s="13">
        <v>14000</v>
      </c>
      <c r="Q3" s="12">
        <f>P3*I3</f>
        <v>492018799.99999994</v>
      </c>
      <c r="R3" s="12">
        <f>(I3*P3*M3*9)/(80*10)</f>
        <v>5535211.4999999991</v>
      </c>
      <c r="S3" s="12">
        <f>Q3-R3</f>
        <v>486483588.49999994</v>
      </c>
      <c r="T3" s="14" t="e">
        <f>#REF!/H3</f>
        <v>#REF!</v>
      </c>
    </row>
    <row r="4" spans="2:20" ht="30" x14ac:dyDescent="0.25">
      <c r="B4" s="32">
        <v>2</v>
      </c>
      <c r="C4" s="6" t="s">
        <v>21</v>
      </c>
      <c r="D4" s="7"/>
      <c r="E4" s="7"/>
      <c r="F4" s="6"/>
      <c r="G4" s="6"/>
      <c r="H4" s="8"/>
      <c r="I4" s="9"/>
      <c r="J4" s="10"/>
      <c r="K4" s="11"/>
      <c r="L4" s="11"/>
      <c r="M4" s="11"/>
      <c r="N4" s="12"/>
      <c r="O4" s="12"/>
      <c r="P4" s="13"/>
      <c r="Q4" s="12"/>
      <c r="R4" s="12"/>
      <c r="S4" s="12"/>
      <c r="T4" s="14"/>
    </row>
    <row r="5" spans="2:20" x14ac:dyDescent="0.25">
      <c r="B5" s="33"/>
      <c r="C5" s="6" t="s">
        <v>22</v>
      </c>
      <c r="D5" s="7"/>
      <c r="E5" s="7"/>
      <c r="F5" s="6"/>
      <c r="G5" s="6"/>
      <c r="H5" s="8"/>
      <c r="I5" s="9"/>
      <c r="J5" s="10"/>
      <c r="K5" s="11"/>
      <c r="L5" s="11"/>
      <c r="M5" s="11"/>
      <c r="N5" s="12"/>
      <c r="O5" s="12"/>
      <c r="P5" s="13"/>
      <c r="Q5" s="12"/>
      <c r="R5" s="12"/>
      <c r="S5" s="12"/>
      <c r="T5" s="14"/>
    </row>
    <row r="6" spans="2:20" ht="30" x14ac:dyDescent="0.25">
      <c r="B6" s="32">
        <v>3</v>
      </c>
      <c r="C6" s="6" t="s">
        <v>21</v>
      </c>
      <c r="D6" s="7"/>
      <c r="E6" s="7"/>
      <c r="F6" s="6"/>
      <c r="G6" s="6"/>
      <c r="H6" s="8"/>
      <c r="I6" s="9"/>
      <c r="J6" s="10"/>
      <c r="K6" s="11"/>
      <c r="L6" s="11"/>
      <c r="M6" s="11"/>
      <c r="N6" s="12"/>
      <c r="O6" s="12"/>
      <c r="P6" s="13"/>
      <c r="Q6" s="12"/>
      <c r="R6" s="12"/>
      <c r="S6" s="12"/>
      <c r="T6" s="14"/>
    </row>
    <row r="7" spans="2:20" x14ac:dyDescent="0.25">
      <c r="B7" s="33"/>
      <c r="C7" s="6" t="s">
        <v>22</v>
      </c>
      <c r="D7" s="7"/>
      <c r="E7" s="7"/>
      <c r="F7" s="6"/>
      <c r="G7" s="6"/>
      <c r="H7" s="8"/>
      <c r="I7" s="9"/>
      <c r="J7" s="10"/>
      <c r="K7" s="11"/>
      <c r="L7" s="11"/>
      <c r="M7" s="11"/>
      <c r="N7" s="12"/>
      <c r="O7" s="12"/>
      <c r="P7" s="13"/>
      <c r="Q7" s="12"/>
      <c r="R7" s="12"/>
      <c r="S7" s="12"/>
      <c r="T7" s="14"/>
    </row>
    <row r="8" spans="2:20" ht="30" x14ac:dyDescent="0.25">
      <c r="B8" s="32">
        <v>4</v>
      </c>
      <c r="C8" s="6" t="s">
        <v>21</v>
      </c>
      <c r="D8" s="7"/>
      <c r="E8" s="7"/>
      <c r="F8" s="6"/>
      <c r="G8" s="6"/>
      <c r="H8" s="8"/>
      <c r="I8" s="9"/>
      <c r="J8" s="10"/>
      <c r="K8" s="11"/>
      <c r="L8" s="11"/>
      <c r="M8" s="11"/>
      <c r="N8" s="12"/>
      <c r="O8" s="12"/>
      <c r="P8" s="13"/>
      <c r="Q8" s="12"/>
      <c r="R8" s="12"/>
      <c r="S8" s="12"/>
      <c r="T8" s="14"/>
    </row>
    <row r="9" spans="2:20" x14ac:dyDescent="0.25">
      <c r="B9" s="33"/>
      <c r="C9" s="6" t="s">
        <v>22</v>
      </c>
      <c r="D9" s="7"/>
      <c r="E9" s="7"/>
      <c r="F9" s="6"/>
      <c r="G9" s="6"/>
      <c r="H9" s="8"/>
      <c r="I9" s="9"/>
      <c r="J9" s="10"/>
      <c r="K9" s="11"/>
      <c r="L9" s="11"/>
      <c r="M9" s="11"/>
      <c r="N9" s="12"/>
      <c r="O9" s="12"/>
      <c r="P9" s="13"/>
      <c r="Q9" s="12"/>
      <c r="R9" s="12"/>
      <c r="S9" s="12"/>
      <c r="T9" s="14"/>
    </row>
    <row r="10" spans="2:20" ht="30" x14ac:dyDescent="0.25">
      <c r="B10" s="6">
        <v>5</v>
      </c>
      <c r="C10" s="6" t="s">
        <v>21</v>
      </c>
      <c r="D10" s="7"/>
      <c r="E10" s="7"/>
      <c r="F10" s="6"/>
      <c r="G10" s="6"/>
      <c r="H10" s="8"/>
      <c r="I10" s="9"/>
      <c r="J10" s="10"/>
      <c r="K10" s="11"/>
      <c r="L10" s="11"/>
      <c r="M10" s="11"/>
      <c r="N10" s="12"/>
      <c r="O10" s="12"/>
      <c r="P10" s="13"/>
      <c r="Q10" s="12"/>
      <c r="R10" s="12"/>
      <c r="S10" s="12"/>
      <c r="T10" s="14"/>
    </row>
    <row r="11" spans="2:20" ht="30" x14ac:dyDescent="0.25">
      <c r="B11" s="6">
        <v>6</v>
      </c>
      <c r="C11" s="6" t="s">
        <v>21</v>
      </c>
      <c r="D11" s="7"/>
      <c r="E11" s="7"/>
      <c r="F11" s="6"/>
      <c r="G11" s="6"/>
      <c r="H11" s="8"/>
      <c r="I11" s="9"/>
      <c r="J11" s="10"/>
      <c r="K11" s="11"/>
      <c r="L11" s="11"/>
      <c r="M11" s="11"/>
      <c r="N11" s="12"/>
      <c r="O11" s="12"/>
      <c r="P11" s="13"/>
      <c r="Q11" s="12"/>
      <c r="R11" s="12"/>
      <c r="S11" s="12"/>
      <c r="T11" s="14"/>
    </row>
    <row r="12" spans="2:20" ht="30" x14ac:dyDescent="0.25">
      <c r="B12" s="6">
        <v>7</v>
      </c>
      <c r="C12" s="6" t="s">
        <v>21</v>
      </c>
      <c r="D12" s="7"/>
      <c r="E12" s="7"/>
      <c r="F12" s="6"/>
      <c r="G12" s="6"/>
      <c r="H12" s="8"/>
      <c r="I12" s="9"/>
      <c r="J12" s="10"/>
      <c r="K12" s="11"/>
      <c r="L12" s="11"/>
      <c r="M12" s="11"/>
      <c r="N12" s="12"/>
      <c r="O12" s="12"/>
      <c r="P12" s="13"/>
      <c r="Q12" s="12"/>
      <c r="R12" s="12"/>
      <c r="S12" s="12"/>
      <c r="T12" s="14"/>
    </row>
    <row r="13" spans="2:20" ht="30" x14ac:dyDescent="0.25">
      <c r="B13" s="6">
        <v>8</v>
      </c>
      <c r="C13" s="6" t="s">
        <v>21</v>
      </c>
      <c r="D13" s="7"/>
      <c r="E13" s="7"/>
      <c r="F13" s="6"/>
      <c r="G13" s="6"/>
      <c r="H13" s="8"/>
      <c r="I13" s="9"/>
      <c r="J13" s="10"/>
      <c r="K13" s="11"/>
      <c r="L13" s="11"/>
      <c r="M13" s="11"/>
      <c r="N13" s="12"/>
      <c r="O13" s="12"/>
      <c r="P13" s="13"/>
      <c r="Q13" s="12"/>
      <c r="R13" s="12"/>
      <c r="S13" s="12"/>
      <c r="T13" s="14"/>
    </row>
    <row r="14" spans="2:20" ht="30" x14ac:dyDescent="0.25">
      <c r="B14" s="32">
        <v>9</v>
      </c>
      <c r="C14" s="6" t="s">
        <v>21</v>
      </c>
      <c r="D14" s="7"/>
      <c r="E14" s="7"/>
      <c r="F14" s="6"/>
      <c r="G14" s="6"/>
      <c r="H14" s="8"/>
      <c r="I14" s="9"/>
      <c r="J14" s="10"/>
      <c r="K14" s="11"/>
      <c r="L14" s="11"/>
      <c r="M14" s="11"/>
      <c r="N14" s="12"/>
      <c r="O14" s="12"/>
      <c r="P14" s="13"/>
      <c r="Q14" s="12"/>
      <c r="R14" s="12"/>
      <c r="S14" s="12"/>
      <c r="T14" s="14"/>
    </row>
    <row r="15" spans="2:20" x14ac:dyDescent="0.25">
      <c r="B15" s="33"/>
      <c r="C15" s="6" t="s">
        <v>22</v>
      </c>
      <c r="D15" s="7"/>
      <c r="E15" s="7"/>
      <c r="F15" s="6"/>
      <c r="G15" s="6"/>
      <c r="H15" s="8"/>
      <c r="I15" s="9"/>
      <c r="J15" s="10"/>
      <c r="K15" s="11"/>
      <c r="L15" s="11"/>
      <c r="M15" s="11"/>
      <c r="N15" s="12"/>
      <c r="O15" s="12"/>
      <c r="P15" s="13"/>
      <c r="Q15" s="12"/>
      <c r="R15" s="12"/>
      <c r="S15" s="12"/>
      <c r="T15" s="14"/>
    </row>
    <row r="16" spans="2:20" ht="30" x14ac:dyDescent="0.25">
      <c r="B16" s="32">
        <v>10</v>
      </c>
      <c r="C16" s="6" t="s">
        <v>21</v>
      </c>
      <c r="D16" s="7"/>
      <c r="E16" s="7"/>
      <c r="F16" s="6"/>
      <c r="G16" s="6"/>
      <c r="H16" s="8"/>
      <c r="I16" s="9"/>
      <c r="J16" s="10"/>
      <c r="K16" s="11"/>
      <c r="L16" s="11"/>
      <c r="M16" s="11"/>
      <c r="N16" s="12"/>
      <c r="O16" s="12"/>
      <c r="P16" s="13"/>
      <c r="Q16" s="12"/>
      <c r="R16" s="12"/>
      <c r="S16" s="12"/>
      <c r="T16" s="14"/>
    </row>
    <row r="17" spans="2:20" x14ac:dyDescent="0.25">
      <c r="B17" s="34"/>
      <c r="C17" s="6" t="s">
        <v>22</v>
      </c>
      <c r="D17" s="7"/>
      <c r="E17" s="7"/>
      <c r="F17" s="6"/>
      <c r="G17" s="6"/>
      <c r="H17" s="8"/>
      <c r="I17" s="9"/>
      <c r="J17" s="10"/>
      <c r="K17" s="11"/>
      <c r="L17" s="11"/>
      <c r="M17" s="11"/>
      <c r="N17" s="12"/>
      <c r="O17" s="12"/>
      <c r="P17" s="13"/>
      <c r="Q17" s="12"/>
      <c r="R17" s="12"/>
      <c r="S17" s="12"/>
      <c r="T17" s="14"/>
    </row>
    <row r="18" spans="2:20" ht="30" x14ac:dyDescent="0.25">
      <c r="B18" s="33"/>
      <c r="C18" s="6" t="s">
        <v>35</v>
      </c>
      <c r="D18" s="7"/>
      <c r="E18" s="7"/>
      <c r="F18" s="6"/>
      <c r="G18" s="6"/>
      <c r="H18" s="8"/>
      <c r="I18" s="9"/>
      <c r="J18" s="10"/>
      <c r="K18" s="11"/>
      <c r="L18" s="11"/>
      <c r="M18" s="11"/>
      <c r="N18" s="12"/>
      <c r="O18" s="12"/>
      <c r="P18" s="13"/>
      <c r="Q18" s="12"/>
      <c r="R18" s="12"/>
      <c r="S18" s="12"/>
      <c r="T18" s="14"/>
    </row>
    <row r="19" spans="2:20" ht="30" x14ac:dyDescent="0.25">
      <c r="B19" s="32">
        <v>11</v>
      </c>
      <c r="C19" s="6" t="s">
        <v>21</v>
      </c>
      <c r="D19" s="7"/>
      <c r="E19" s="7"/>
      <c r="F19" s="6"/>
      <c r="G19" s="6"/>
      <c r="H19" s="8"/>
      <c r="I19" s="9"/>
      <c r="J19" s="10"/>
      <c r="K19" s="11"/>
      <c r="L19" s="11"/>
      <c r="M19" s="11"/>
      <c r="N19" s="12"/>
      <c r="O19" s="12"/>
      <c r="P19" s="13"/>
      <c r="Q19" s="12"/>
      <c r="R19" s="12"/>
      <c r="S19" s="12"/>
      <c r="T19" s="14"/>
    </row>
    <row r="20" spans="2:20" x14ac:dyDescent="0.25">
      <c r="B20" s="33"/>
      <c r="C20" s="6" t="s">
        <v>22</v>
      </c>
      <c r="D20" s="7"/>
      <c r="E20" s="7"/>
      <c r="F20" s="6"/>
      <c r="G20" s="6"/>
      <c r="H20" s="8"/>
      <c r="I20" s="9"/>
      <c r="J20" s="10"/>
      <c r="K20" s="11"/>
      <c r="L20" s="11"/>
      <c r="M20" s="11"/>
      <c r="N20" s="12"/>
      <c r="O20" s="12"/>
      <c r="P20" s="13"/>
      <c r="Q20" s="12"/>
      <c r="R20" s="12"/>
      <c r="S20" s="12"/>
      <c r="T20" s="14"/>
    </row>
    <row r="21" spans="2:20" ht="30" x14ac:dyDescent="0.25">
      <c r="B21" s="32">
        <v>12</v>
      </c>
      <c r="C21" s="6" t="s">
        <v>21</v>
      </c>
      <c r="D21" s="7"/>
      <c r="E21" s="7"/>
      <c r="F21" s="6"/>
      <c r="G21" s="6"/>
      <c r="H21" s="8"/>
      <c r="I21" s="9"/>
      <c r="J21" s="10"/>
      <c r="K21" s="11"/>
      <c r="L21" s="11"/>
      <c r="M21" s="11"/>
      <c r="N21" s="12"/>
      <c r="O21" s="12"/>
      <c r="P21" s="13"/>
      <c r="Q21" s="12"/>
      <c r="R21" s="12"/>
      <c r="S21" s="12"/>
      <c r="T21" s="14"/>
    </row>
    <row r="22" spans="2:20" x14ac:dyDescent="0.25">
      <c r="B22" s="34"/>
      <c r="C22" s="6" t="s">
        <v>22</v>
      </c>
      <c r="D22" s="7"/>
      <c r="E22" s="7"/>
      <c r="F22" s="6"/>
      <c r="G22" s="6"/>
      <c r="H22" s="8"/>
      <c r="I22" s="9"/>
      <c r="J22" s="10"/>
      <c r="K22" s="11"/>
      <c r="L22" s="11"/>
      <c r="M22" s="11"/>
      <c r="N22" s="12"/>
      <c r="O22" s="12"/>
      <c r="P22" s="13"/>
      <c r="Q22" s="12"/>
      <c r="R22" s="12"/>
      <c r="S22" s="12"/>
      <c r="T22" s="14"/>
    </row>
    <row r="23" spans="2:20" ht="30" x14ac:dyDescent="0.25">
      <c r="B23" s="33"/>
      <c r="C23" s="6" t="s">
        <v>35</v>
      </c>
      <c r="D23" s="7"/>
      <c r="E23" s="7"/>
      <c r="F23" s="6"/>
      <c r="G23" s="6"/>
      <c r="H23" s="8"/>
      <c r="I23" s="9"/>
      <c r="J23" s="10"/>
      <c r="K23" s="11"/>
      <c r="L23" s="11"/>
      <c r="M23" s="11"/>
      <c r="N23" s="12"/>
      <c r="O23" s="12"/>
      <c r="P23" s="13"/>
      <c r="Q23" s="12"/>
      <c r="R23" s="12"/>
      <c r="S23" s="12"/>
      <c r="T23" s="14"/>
    </row>
    <row r="24" spans="2:20" ht="30" x14ac:dyDescent="0.25">
      <c r="B24" s="32">
        <v>13</v>
      </c>
      <c r="C24" s="6" t="s">
        <v>21</v>
      </c>
      <c r="D24" s="7"/>
      <c r="E24" s="7"/>
      <c r="F24" s="6"/>
      <c r="G24" s="6"/>
      <c r="H24" s="8"/>
      <c r="I24" s="9"/>
      <c r="J24" s="10"/>
      <c r="K24" s="11"/>
      <c r="L24" s="11"/>
      <c r="M24" s="11"/>
      <c r="N24" s="12"/>
      <c r="O24" s="12"/>
      <c r="P24" s="13"/>
      <c r="Q24" s="12"/>
      <c r="R24" s="12"/>
      <c r="S24" s="12"/>
      <c r="T24" s="14"/>
    </row>
    <row r="25" spans="2:20" x14ac:dyDescent="0.25">
      <c r="B25" s="33"/>
      <c r="C25" s="6" t="s">
        <v>22</v>
      </c>
      <c r="D25" s="7"/>
      <c r="E25" s="7"/>
      <c r="F25" s="6"/>
      <c r="G25" s="6"/>
      <c r="H25" s="8"/>
      <c r="I25" s="9"/>
      <c r="J25" s="10"/>
      <c r="K25" s="11"/>
      <c r="L25" s="11"/>
      <c r="M25" s="11"/>
      <c r="N25" s="12"/>
      <c r="O25" s="12"/>
      <c r="P25" s="13"/>
      <c r="Q25" s="12"/>
      <c r="R25" s="12"/>
      <c r="S25" s="12"/>
      <c r="T25" s="14"/>
    </row>
    <row r="26" spans="2:20" ht="30" x14ac:dyDescent="0.25">
      <c r="B26" s="32">
        <v>14</v>
      </c>
      <c r="C26" s="6" t="s">
        <v>21</v>
      </c>
      <c r="D26" s="7"/>
      <c r="E26" s="7"/>
      <c r="F26" s="6"/>
      <c r="G26" s="6"/>
      <c r="H26" s="8"/>
      <c r="I26" s="9"/>
      <c r="J26" s="10"/>
      <c r="K26" s="11"/>
      <c r="L26" s="11"/>
      <c r="M26" s="11"/>
      <c r="N26" s="12"/>
      <c r="O26" s="12"/>
      <c r="P26" s="13"/>
      <c r="Q26" s="12"/>
      <c r="R26" s="12"/>
      <c r="S26" s="12"/>
      <c r="T26" s="14"/>
    </row>
    <row r="27" spans="2:20" x14ac:dyDescent="0.25">
      <c r="B27" s="33"/>
      <c r="C27" s="6" t="s">
        <v>22</v>
      </c>
      <c r="D27" s="7"/>
      <c r="E27" s="7"/>
      <c r="F27" s="6"/>
      <c r="G27" s="6"/>
      <c r="H27" s="8"/>
      <c r="I27" s="9"/>
      <c r="J27" s="10"/>
      <c r="K27" s="11"/>
      <c r="L27" s="11"/>
      <c r="M27" s="11"/>
      <c r="N27" s="12"/>
      <c r="O27" s="12"/>
      <c r="P27" s="13"/>
      <c r="Q27" s="12"/>
      <c r="R27" s="12"/>
      <c r="S27" s="12"/>
      <c r="T27" s="14"/>
    </row>
    <row r="28" spans="2:20" ht="30" x14ac:dyDescent="0.25">
      <c r="B28" s="6">
        <v>15</v>
      </c>
      <c r="C28" s="6" t="s">
        <v>21</v>
      </c>
      <c r="D28" s="7"/>
      <c r="E28" s="7"/>
      <c r="F28" s="6"/>
      <c r="G28" s="6"/>
      <c r="H28" s="8"/>
      <c r="I28" s="9"/>
      <c r="J28" s="10"/>
      <c r="K28" s="11"/>
      <c r="L28" s="11"/>
      <c r="M28" s="11"/>
      <c r="N28" s="12"/>
      <c r="O28" s="12"/>
      <c r="P28" s="13"/>
      <c r="Q28" s="12"/>
      <c r="R28" s="12"/>
      <c r="S28" s="12"/>
      <c r="T28" s="14"/>
    </row>
    <row r="29" spans="2:20" ht="30" x14ac:dyDescent="0.25">
      <c r="B29" s="6">
        <v>16</v>
      </c>
      <c r="C29" s="6" t="s">
        <v>21</v>
      </c>
      <c r="D29" s="7"/>
      <c r="E29" s="7"/>
      <c r="F29" s="6"/>
      <c r="G29" s="6"/>
      <c r="H29" s="8"/>
      <c r="I29" s="9"/>
      <c r="J29" s="10"/>
      <c r="K29" s="11"/>
      <c r="L29" s="11"/>
      <c r="M29" s="11"/>
      <c r="N29" s="12"/>
      <c r="O29" s="12"/>
      <c r="P29" s="13"/>
      <c r="Q29" s="12"/>
      <c r="R29" s="12"/>
      <c r="S29" s="12"/>
      <c r="T29" s="14"/>
    </row>
    <row r="30" spans="2:20" ht="30" x14ac:dyDescent="0.25">
      <c r="B30" s="6">
        <v>17</v>
      </c>
      <c r="C30" s="6" t="s">
        <v>21</v>
      </c>
      <c r="D30" s="7"/>
      <c r="E30" s="7"/>
      <c r="F30" s="6"/>
      <c r="G30" s="6"/>
      <c r="H30" s="8"/>
      <c r="I30" s="9"/>
      <c r="J30" s="10"/>
      <c r="K30" s="11"/>
      <c r="L30" s="11"/>
      <c r="M30" s="11"/>
      <c r="N30" s="12"/>
      <c r="O30" s="12"/>
      <c r="P30" s="13"/>
      <c r="Q30" s="12"/>
      <c r="R30" s="12"/>
      <c r="S30" s="12"/>
      <c r="T30" s="14"/>
    </row>
    <row r="31" spans="2:20" ht="45" x14ac:dyDescent="0.25">
      <c r="B31" s="6">
        <v>18</v>
      </c>
      <c r="C31" s="6" t="s">
        <v>21</v>
      </c>
      <c r="D31" s="7"/>
      <c r="E31" s="7" t="s">
        <v>18</v>
      </c>
      <c r="F31" s="6" t="s">
        <v>19</v>
      </c>
      <c r="G31" s="6" t="s">
        <v>20</v>
      </c>
      <c r="H31" s="8">
        <f t="shared" ref="H31:H32" si="0">I31*10.7639</f>
        <v>5169.9011700000001</v>
      </c>
      <c r="I31" s="9">
        <v>480.3</v>
      </c>
      <c r="J31" s="10">
        <v>12</v>
      </c>
      <c r="K31" s="11">
        <v>2021</v>
      </c>
      <c r="L31" s="11">
        <v>2022</v>
      </c>
      <c r="M31" s="11">
        <f t="shared" ref="M31:M32" si="1">L31-K31</f>
        <v>1</v>
      </c>
      <c r="N31" s="12">
        <v>850</v>
      </c>
      <c r="O31" s="12">
        <f>N31*H31</f>
        <v>4394415.9945</v>
      </c>
      <c r="P31" s="13">
        <v>14000</v>
      </c>
      <c r="Q31" s="12">
        <f>P31*I31</f>
        <v>6724200</v>
      </c>
      <c r="R31" s="12">
        <f>(I31*P31*M31*9)/(40*10)</f>
        <v>151294.5</v>
      </c>
      <c r="S31" s="12">
        <f>Q31-R31</f>
        <v>6572905.5</v>
      </c>
      <c r="T31" s="14" t="e">
        <f>#REF!/H31</f>
        <v>#REF!</v>
      </c>
    </row>
    <row r="32" spans="2:20" ht="45" x14ac:dyDescent="0.25">
      <c r="B32" s="6">
        <v>19</v>
      </c>
      <c r="C32" s="6" t="s">
        <v>21</v>
      </c>
      <c r="D32" s="7"/>
      <c r="E32" s="7" t="s">
        <v>18</v>
      </c>
      <c r="F32" s="6"/>
      <c r="G32" s="6"/>
      <c r="H32" s="8">
        <f t="shared" si="0"/>
        <v>4142.4869150000004</v>
      </c>
      <c r="I32" s="9">
        <v>384.85</v>
      </c>
      <c r="J32" s="10">
        <v>12</v>
      </c>
      <c r="K32" s="11">
        <v>2021</v>
      </c>
      <c r="L32" s="11">
        <v>2022</v>
      </c>
      <c r="M32" s="11">
        <f t="shared" si="1"/>
        <v>1</v>
      </c>
      <c r="N32" s="12">
        <v>850</v>
      </c>
      <c r="O32" s="12">
        <f>N32*H32</f>
        <v>3521113.8777500005</v>
      </c>
      <c r="P32" s="13">
        <v>14000</v>
      </c>
      <c r="Q32" s="12">
        <f>P32*I32</f>
        <v>5387900</v>
      </c>
      <c r="R32" s="12">
        <f>(I32*P32*M32*9)/(40*10)</f>
        <v>121227.75</v>
      </c>
      <c r="S32" s="12">
        <f>Q32-R32</f>
        <v>5266672.25</v>
      </c>
      <c r="T32" s="14" t="e">
        <f>#REF!/H32</f>
        <v>#REF!</v>
      </c>
    </row>
    <row r="33" spans="2:20" ht="30" x14ac:dyDescent="0.25">
      <c r="B33" s="6">
        <v>20</v>
      </c>
      <c r="C33" s="6" t="s">
        <v>21</v>
      </c>
      <c r="D33" s="7"/>
      <c r="E33" s="7"/>
      <c r="F33" s="6"/>
      <c r="G33" s="6"/>
      <c r="H33" s="8"/>
      <c r="I33" s="9"/>
      <c r="J33" s="10"/>
      <c r="K33" s="11"/>
      <c r="L33" s="11"/>
      <c r="M33" s="11"/>
      <c r="N33" s="12"/>
      <c r="O33" s="12"/>
      <c r="P33" s="13"/>
      <c r="Q33" s="12"/>
      <c r="R33" s="12"/>
      <c r="S33" s="12"/>
      <c r="T33" s="14"/>
    </row>
    <row r="34" spans="2:20" ht="15.75" customHeight="1" x14ac:dyDescent="0.25">
      <c r="B34" s="38" t="s">
        <v>23</v>
      </c>
      <c r="C34" s="38"/>
      <c r="D34" s="38"/>
      <c r="E34" s="38"/>
      <c r="F34" s="38"/>
      <c r="G34" s="38"/>
      <c r="H34" s="16">
        <f>SUM(H3:H32)</f>
        <v>387601.04246500001</v>
      </c>
      <c r="I34" s="17">
        <f>SUM(I3:I32)</f>
        <v>36009.35</v>
      </c>
      <c r="J34" s="18"/>
      <c r="K34" s="38"/>
      <c r="L34" s="38"/>
      <c r="M34" s="38"/>
      <c r="N34" s="38"/>
      <c r="O34" s="19">
        <f>SUM(O3:O32)</f>
        <v>499690780.56624991</v>
      </c>
      <c r="P34" s="20"/>
      <c r="Q34" s="11"/>
      <c r="R34" s="11"/>
      <c r="S34" s="19">
        <f>SUM(S3:S32)</f>
        <v>498323166.24999994</v>
      </c>
    </row>
    <row r="35" spans="2:20" ht="15.75" customHeight="1" x14ac:dyDescent="0.25">
      <c r="B35" s="39" t="s">
        <v>24</v>
      </c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1"/>
    </row>
    <row r="36" spans="2:20" ht="33" customHeight="1" x14ac:dyDescent="0.25">
      <c r="B36" s="35" t="s">
        <v>25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7"/>
    </row>
    <row r="37" spans="2:20" ht="15.75" customHeight="1" x14ac:dyDescent="0.25">
      <c r="B37" s="35" t="s">
        <v>26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7"/>
    </row>
    <row r="38" spans="2:20" ht="15" customHeight="1" x14ac:dyDescent="0.25">
      <c r="B38" s="35" t="s">
        <v>27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7"/>
    </row>
    <row r="40" spans="2:20" x14ac:dyDescent="0.25">
      <c r="R40" s="24">
        <f>S34+[1]Land!T6</f>
        <v>566832231.25</v>
      </c>
      <c r="S40" s="24">
        <f>O34+[1]Land!C24</f>
        <v>587400038.56624997</v>
      </c>
    </row>
    <row r="41" spans="2:20" x14ac:dyDescent="0.25">
      <c r="N41" s="25"/>
      <c r="S41" s="26"/>
    </row>
  </sheetData>
  <mergeCells count="15">
    <mergeCell ref="B38:S38"/>
    <mergeCell ref="B34:G34"/>
    <mergeCell ref="K34:N34"/>
    <mergeCell ref="B35:S35"/>
    <mergeCell ref="B36:S36"/>
    <mergeCell ref="B37:S37"/>
    <mergeCell ref="B19:B20"/>
    <mergeCell ref="B21:B23"/>
    <mergeCell ref="B24:B25"/>
    <mergeCell ref="B26:B27"/>
    <mergeCell ref="B4:B5"/>
    <mergeCell ref="B6:B7"/>
    <mergeCell ref="B8:B9"/>
    <mergeCell ref="B14:B15"/>
    <mergeCell ref="B16:B18"/>
  </mergeCells>
  <dataValidations count="1">
    <dataValidation type="list" allowBlank="1" showInputMessage="1" showErrorMessage="1" promptTitle="Condition of Structure" prompt="Condition of Structure" sqref="G3:G33" xr:uid="{BDEB3FA9-2E44-4D17-9D56-0F7B3CF6D15C}">
      <formula1>"Poor, Average, Ordinary, Good, Very Good, Excellent"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3F546-CA0C-4B1E-A505-E2BC763CFE8F}">
  <dimension ref="B2:X29"/>
  <sheetViews>
    <sheetView tabSelected="1" workbookViewId="0">
      <selection activeCell="T13" sqref="T13"/>
    </sheetView>
  </sheetViews>
  <sheetFormatPr defaultRowHeight="15" x14ac:dyDescent="0.25"/>
  <cols>
    <col min="1" max="1" width="5.140625" customWidth="1"/>
    <col min="2" max="2" width="6.5703125" customWidth="1"/>
    <col min="3" max="3" width="12.7109375" style="58" customWidth="1"/>
    <col min="4" max="4" width="15" style="58" hidden="1" customWidth="1"/>
    <col min="5" max="5" width="20.42578125" style="58" customWidth="1"/>
    <col min="6" max="6" width="10.7109375" style="58" customWidth="1"/>
    <col min="7" max="7" width="9.85546875" style="59" customWidth="1"/>
    <col min="8" max="8" width="8.85546875" customWidth="1"/>
    <col min="9" max="9" width="12.85546875" customWidth="1"/>
    <col min="10" max="10" width="11.7109375" hidden="1" customWidth="1"/>
    <col min="11" max="11" width="12" bestFit="1" customWidth="1"/>
    <col min="12" max="12" width="11.140625" customWidth="1"/>
    <col min="13" max="13" width="7.7109375" hidden="1" customWidth="1"/>
    <col min="14" max="14" width="16.28515625" hidden="1" customWidth="1"/>
    <col min="15" max="15" width="12.85546875" customWidth="1"/>
    <col min="16" max="16" width="14.28515625" bestFit="1" customWidth="1"/>
    <col min="17" max="17" width="13.42578125" hidden="1" customWidth="1"/>
    <col min="18" max="18" width="16.140625" hidden="1" customWidth="1"/>
    <col min="19" max="19" width="14.28515625" hidden="1" customWidth="1"/>
    <col min="20" max="20" width="15.85546875" style="62" bestFit="1" customWidth="1"/>
    <col min="21" max="21" width="17" bestFit="1" customWidth="1"/>
    <col min="22" max="22" width="16.42578125" bestFit="1" customWidth="1"/>
    <col min="23" max="24" width="15.42578125" bestFit="1" customWidth="1"/>
  </cols>
  <sheetData>
    <row r="2" spans="2:24" ht="15.75" x14ac:dyDescent="0.25">
      <c r="B2" s="52" t="str">
        <f>UPPER(("BUILDING VALUATION
G.S.B.A. TRUST
SITUATED AT SIKANDARPUR BHAISWAL, PARGANA- BHAGWANPUR, TEHSIL- ROORKEE, DISTRICT- HARIDWAR"))</f>
        <v>BUILDING VALUATION
G.S.B.A. TRUST
SITUATED AT SIKANDARPUR BHAISWAL, PARGANA- BHAGWANPUR, TEHSIL- ROORKEE, DISTRICT- HARIDWAR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</row>
    <row r="3" spans="2:24" s="54" customFormat="1" ht="60" x14ac:dyDescent="0.25">
      <c r="B3" s="42" t="s">
        <v>0</v>
      </c>
      <c r="C3" s="43" t="s">
        <v>1</v>
      </c>
      <c r="D3" s="45" t="s">
        <v>36</v>
      </c>
      <c r="E3" s="43" t="s">
        <v>3</v>
      </c>
      <c r="F3" s="43" t="s">
        <v>37</v>
      </c>
      <c r="G3" s="44" t="s">
        <v>38</v>
      </c>
      <c r="H3" s="43" t="s">
        <v>39</v>
      </c>
      <c r="I3" s="43" t="s">
        <v>40</v>
      </c>
      <c r="J3" s="45" t="s">
        <v>10</v>
      </c>
      <c r="K3" s="43" t="s">
        <v>41</v>
      </c>
      <c r="L3" s="43" t="s">
        <v>42</v>
      </c>
      <c r="M3" s="45" t="s">
        <v>43</v>
      </c>
      <c r="N3" s="45" t="s">
        <v>44</v>
      </c>
      <c r="O3" s="43" t="s">
        <v>45</v>
      </c>
      <c r="P3" s="43" t="s">
        <v>46</v>
      </c>
      <c r="Q3" s="45" t="s">
        <v>47</v>
      </c>
      <c r="R3" s="45" t="s">
        <v>48</v>
      </c>
      <c r="S3" s="45" t="s">
        <v>49</v>
      </c>
      <c r="T3" s="43" t="s">
        <v>50</v>
      </c>
    </row>
    <row r="4" spans="2:24" ht="45" x14ac:dyDescent="0.25">
      <c r="B4" s="11">
        <v>1</v>
      </c>
      <c r="C4" s="6" t="s">
        <v>52</v>
      </c>
      <c r="D4" s="6"/>
      <c r="E4" s="6" t="s">
        <v>53</v>
      </c>
      <c r="F4" s="8">
        <v>35144</v>
      </c>
      <c r="G4" s="46">
        <f>F4*10.7639</f>
        <v>378286.50159999996</v>
      </c>
      <c r="H4" s="85" t="s">
        <v>54</v>
      </c>
      <c r="I4" s="11">
        <v>2017</v>
      </c>
      <c r="J4" s="11">
        <v>2023</v>
      </c>
      <c r="K4" s="11">
        <f>J4-I4</f>
        <v>6</v>
      </c>
      <c r="L4" s="11">
        <v>45</v>
      </c>
      <c r="M4" s="47">
        <v>0.1</v>
      </c>
      <c r="N4" s="48">
        <f>(1-M4)/L4</f>
        <v>0.02</v>
      </c>
      <c r="O4" s="49">
        <v>1300</v>
      </c>
      <c r="P4" s="49">
        <f>O4*G4</f>
        <v>491772452.07999992</v>
      </c>
      <c r="Q4" s="49">
        <f t="shared" ref="Q4" si="0">P4*N4*K4</f>
        <v>59012694.249599993</v>
      </c>
      <c r="R4" s="49">
        <f t="shared" ref="R4" si="1">MAX(P4-Q4,0)</f>
        <v>432759757.83039993</v>
      </c>
      <c r="S4" s="50">
        <v>0</v>
      </c>
      <c r="T4" s="49">
        <f t="shared" ref="T4" si="2">IF(R4&gt;M4*P4,R4*(1-S4),P4*M4)</f>
        <v>432759757.83039993</v>
      </c>
      <c r="U4" s="55">
        <f>T4/G4</f>
        <v>1144</v>
      </c>
      <c r="V4" s="56"/>
      <c r="W4" s="56"/>
    </row>
    <row r="5" spans="2:24" hidden="1" x14ac:dyDescent="0.25">
      <c r="B5" s="38" t="s">
        <v>23</v>
      </c>
      <c r="C5" s="38"/>
      <c r="D5" s="38"/>
      <c r="E5" s="38"/>
      <c r="F5" s="18">
        <f>SUM(F4:F4)</f>
        <v>35144</v>
      </c>
      <c r="G5" s="51">
        <f>SUM(G4:G4)</f>
        <v>378286.50159999996</v>
      </c>
      <c r="H5" s="31"/>
      <c r="I5" s="38"/>
      <c r="J5" s="38"/>
      <c r="K5" s="38"/>
      <c r="L5" s="38"/>
      <c r="M5" s="38"/>
      <c r="N5" s="38"/>
      <c r="O5" s="38"/>
      <c r="P5" s="19">
        <f>SUM(P4:P4)</f>
        <v>491772452.07999992</v>
      </c>
      <c r="Q5" s="19"/>
      <c r="R5" s="19">
        <f>SUM(R4:R4)</f>
        <v>432759757.83039993</v>
      </c>
      <c r="S5" s="19"/>
      <c r="T5" s="19">
        <f>SUM(T4:T4)</f>
        <v>432759757.83039993</v>
      </c>
      <c r="U5" s="55"/>
    </row>
    <row r="6" spans="2:24" x14ac:dyDescent="0.25">
      <c r="B6" s="83" t="s">
        <v>51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55"/>
    </row>
    <row r="7" spans="2:24" ht="15" customHeight="1" x14ac:dyDescent="0.25">
      <c r="B7" s="84" t="s">
        <v>55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55"/>
    </row>
    <row r="8" spans="2:24" x14ac:dyDescent="0.25">
      <c r="B8" s="83" t="s">
        <v>57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55"/>
      <c r="V8" s="57"/>
      <c r="X8" s="30"/>
    </row>
    <row r="9" spans="2:24" x14ac:dyDescent="0.25">
      <c r="B9" s="83" t="s">
        <v>56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55"/>
      <c r="X9" s="56"/>
    </row>
    <row r="10" spans="2:24" x14ac:dyDescent="0.25">
      <c r="T10" s="60"/>
      <c r="U10" s="55"/>
      <c r="X10" s="30"/>
    </row>
    <row r="11" spans="2:24" x14ac:dyDescent="0.25">
      <c r="T11" s="61">
        <v>664209000</v>
      </c>
      <c r="U11" s="55"/>
      <c r="X11" s="63"/>
    </row>
    <row r="12" spans="2:24" x14ac:dyDescent="0.25">
      <c r="C12" s="64"/>
      <c r="D12" s="65"/>
      <c r="E12" s="21"/>
      <c r="F12" s="24"/>
      <c r="H12" s="66"/>
      <c r="P12" s="28"/>
      <c r="Q12" s="28"/>
      <c r="R12" s="28"/>
      <c r="S12" s="28"/>
      <c r="T12" s="67">
        <v>5000000</v>
      </c>
    </row>
    <row r="13" spans="2:24" x14ac:dyDescent="0.25">
      <c r="C13" s="64"/>
      <c r="E13" s="68"/>
      <c r="G13" s="66"/>
      <c r="H13" s="69"/>
      <c r="T13" s="61">
        <f>SUM(T11+T12+T4)</f>
        <v>1101968757.8304</v>
      </c>
      <c r="W13" s="30"/>
    </row>
    <row r="14" spans="2:24" ht="15" customHeight="1" x14ac:dyDescent="0.25">
      <c r="C14" s="70"/>
      <c r="D14" s="71"/>
      <c r="E14" s="72"/>
      <c r="F14" s="24"/>
      <c r="G14" s="66"/>
      <c r="H14" s="69"/>
      <c r="T14" s="61"/>
      <c r="W14" s="30"/>
    </row>
    <row r="15" spans="2:24" x14ac:dyDescent="0.25">
      <c r="D15" s="73"/>
      <c r="E15" s="72"/>
      <c r="F15" s="15"/>
      <c r="G15" s="66"/>
      <c r="H15" s="69"/>
      <c r="T15" s="74"/>
      <c r="W15" s="30"/>
      <c r="X15" s="30"/>
    </row>
    <row r="16" spans="2:24" x14ac:dyDescent="0.25">
      <c r="D16" s="75"/>
      <c r="E16" s="21"/>
      <c r="F16" s="15"/>
      <c r="G16" s="66"/>
      <c r="H16" s="69"/>
      <c r="T16" s="74"/>
      <c r="W16" s="30"/>
      <c r="X16" s="76"/>
    </row>
    <row r="17" spans="4:24" x14ac:dyDescent="0.25">
      <c r="E17" s="77"/>
      <c r="F17"/>
      <c r="G17" s="66"/>
      <c r="H17" s="69"/>
      <c r="T17" s="27"/>
      <c r="W17" s="63"/>
      <c r="X17" s="63"/>
    </row>
    <row r="18" spans="4:24" x14ac:dyDescent="0.25">
      <c r="D18" s="78"/>
      <c r="E18" s="79"/>
      <c r="G18" s="66"/>
      <c r="H18" s="69"/>
    </row>
    <row r="19" spans="4:24" x14ac:dyDescent="0.25">
      <c r="G19" s="66"/>
      <c r="H19" s="69"/>
      <c r="O19" s="30"/>
      <c r="T19" s="74"/>
      <c r="V19" s="27"/>
    </row>
    <row r="20" spans="4:24" x14ac:dyDescent="0.25">
      <c r="G20" s="66"/>
      <c r="H20" s="69"/>
      <c r="O20" s="30"/>
      <c r="T20" s="80"/>
      <c r="U20" s="58"/>
      <c r="V20" s="27"/>
    </row>
    <row r="21" spans="4:24" x14ac:dyDescent="0.25">
      <c r="D21" s="78"/>
      <c r="E21" s="81"/>
      <c r="I21" s="63"/>
      <c r="O21" s="82"/>
      <c r="T21" s="59"/>
    </row>
    <row r="22" spans="4:24" x14ac:dyDescent="0.25">
      <c r="E22" s="77"/>
      <c r="T22" s="59"/>
    </row>
    <row r="23" spans="4:24" x14ac:dyDescent="0.25">
      <c r="E23" s="77"/>
    </row>
    <row r="24" spans="4:24" x14ac:dyDescent="0.25">
      <c r="D24" s="78"/>
      <c r="E24" s="81"/>
    </row>
    <row r="27" spans="4:24" x14ac:dyDescent="0.25">
      <c r="E27" s="77"/>
    </row>
    <row r="28" spans="4:24" x14ac:dyDescent="0.25">
      <c r="E28" s="77"/>
    </row>
    <row r="29" spans="4:24" x14ac:dyDescent="0.25">
      <c r="E29" s="81"/>
    </row>
  </sheetData>
  <mergeCells count="7">
    <mergeCell ref="B2:T2"/>
    <mergeCell ref="B9:T9"/>
    <mergeCell ref="B8:T8"/>
    <mergeCell ref="B7:T7"/>
    <mergeCell ref="B6:T6"/>
    <mergeCell ref="B5:E5"/>
    <mergeCell ref="I5:O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6C1ED-0335-437E-A3E7-B58952DDF62F}">
  <dimension ref="C4:E12"/>
  <sheetViews>
    <sheetView workbookViewId="0">
      <selection activeCell="D8" sqref="D8"/>
    </sheetView>
  </sheetViews>
  <sheetFormatPr defaultRowHeight="15" x14ac:dyDescent="0.25"/>
  <cols>
    <col min="3" max="3" width="18.140625" bestFit="1" customWidth="1"/>
    <col min="4" max="4" width="14.28515625" bestFit="1" customWidth="1"/>
  </cols>
  <sheetData>
    <row r="4" spans="3:5" x14ac:dyDescent="0.25">
      <c r="C4" t="s">
        <v>28</v>
      </c>
      <c r="D4" s="27">
        <v>29151395</v>
      </c>
    </row>
    <row r="5" spans="3:5" x14ac:dyDescent="0.25">
      <c r="C5" t="s">
        <v>29</v>
      </c>
      <c r="D5" s="27">
        <v>393615100</v>
      </c>
    </row>
    <row r="6" spans="3:5" x14ac:dyDescent="0.25">
      <c r="C6" s="28" t="s">
        <v>30</v>
      </c>
      <c r="D6" s="29">
        <v>422766500</v>
      </c>
    </row>
    <row r="8" spans="3:5" x14ac:dyDescent="0.25">
      <c r="D8" s="30">
        <f>11000*73801</f>
        <v>811811000</v>
      </c>
    </row>
    <row r="11" spans="3:5" x14ac:dyDescent="0.25">
      <c r="C11" t="s">
        <v>31</v>
      </c>
      <c r="D11" s="30">
        <v>1000</v>
      </c>
      <c r="E11" t="s">
        <v>32</v>
      </c>
    </row>
    <row r="12" spans="3:5" x14ac:dyDescent="0.25">
      <c r="C12" s="28" t="s">
        <v>33</v>
      </c>
      <c r="D12" s="29">
        <f>1000*4000</f>
        <v>4000000</v>
      </c>
      <c r="E12" t="s">
        <v>34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Guideline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Manas Upmanyu</dc:creator>
  <cp:lastModifiedBy>Manas Upmanyu</cp:lastModifiedBy>
  <dcterms:created xsi:type="dcterms:W3CDTF">2023-02-21T06:55:42Z</dcterms:created>
  <dcterms:modified xsi:type="dcterms:W3CDTF">2023-02-27T10:53:38Z</dcterms:modified>
</cp:coreProperties>
</file>