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bhinav Chaturvedi\VIS(2022-23)-PL584-477-819 M3M Phase 2\"/>
    </mc:Choice>
  </mc:AlternateContent>
  <bookViews>
    <workbookView xWindow="0" yWindow="0" windowWidth="24000" windowHeight="9735" activeTab="1"/>
  </bookViews>
  <sheets>
    <sheet name="Sale Deed" sheetId="12" r:id="rId1"/>
    <sheet name="Inventory Sheet" sheetId="11" r:id="rId2"/>
    <sheet name="Each Plot" sheetId="6" r:id="rId3"/>
    <sheet name="Sheet1" sheetId="10" r:id="rId4"/>
  </sheets>
  <calcPr calcId="152511"/>
</workbook>
</file>

<file path=xl/calcChain.xml><?xml version="1.0" encoding="utf-8"?>
<calcChain xmlns="http://schemas.openxmlformats.org/spreadsheetml/2006/main">
  <c r="S23" i="11" l="1"/>
  <c r="Q23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N15" i="12" l="1"/>
  <c r="N14" i="12"/>
  <c r="N12" i="12"/>
  <c r="N11" i="12"/>
  <c r="J10" i="12"/>
  <c r="K10" i="12" s="1"/>
  <c r="L8" i="12" s="1"/>
  <c r="N8" i="12" s="1"/>
  <c r="I10" i="12"/>
  <c r="F10" i="12"/>
  <c r="E10" i="12"/>
  <c r="K9" i="12"/>
  <c r="K8" i="12"/>
  <c r="H8" i="12"/>
  <c r="S7" i="11" l="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6" i="11"/>
  <c r="K30" i="11" l="1"/>
  <c r="I30" i="11"/>
  <c r="M20" i="11"/>
  <c r="I28" i="11"/>
  <c r="I7" i="11"/>
  <c r="O7" i="11" s="1"/>
  <c r="I8" i="11"/>
  <c r="O8" i="11" s="1"/>
  <c r="I9" i="11"/>
  <c r="O9" i="11" s="1"/>
  <c r="I10" i="11"/>
  <c r="O10" i="11" s="1"/>
  <c r="I11" i="11"/>
  <c r="O11" i="11" s="1"/>
  <c r="I12" i="11"/>
  <c r="O12" i="11" s="1"/>
  <c r="I13" i="11"/>
  <c r="O13" i="11" s="1"/>
  <c r="I14" i="11"/>
  <c r="O14" i="11" s="1"/>
  <c r="I15" i="11"/>
  <c r="O15" i="11" s="1"/>
  <c r="I16" i="11"/>
  <c r="O16" i="11" s="1"/>
  <c r="I17" i="11"/>
  <c r="O17" i="11" s="1"/>
  <c r="I18" i="11"/>
  <c r="O18" i="11" s="1"/>
  <c r="I19" i="11"/>
  <c r="O19" i="11" s="1"/>
  <c r="I20" i="11"/>
  <c r="O20" i="11" s="1"/>
  <c r="I21" i="11"/>
  <c r="O21" i="11" s="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R6" i="11"/>
  <c r="P6" i="11"/>
  <c r="L21" i="11"/>
  <c r="M21" i="11" s="1"/>
  <c r="L20" i="11"/>
  <c r="L17" i="11"/>
  <c r="M17" i="11" s="1"/>
  <c r="L16" i="11"/>
  <c r="M16" i="11" s="1"/>
  <c r="L9" i="11"/>
  <c r="M9" i="11" s="1"/>
  <c r="L10" i="11" l="1"/>
  <c r="M10" i="11" s="1"/>
  <c r="L18" i="11"/>
  <c r="M18" i="11" s="1"/>
  <c r="L11" i="11" l="1"/>
  <c r="M11" i="11" s="1"/>
  <c r="L19" i="11"/>
  <c r="M19" i="11" s="1"/>
  <c r="L12" i="11" l="1"/>
  <c r="M12" i="11" s="1"/>
  <c r="L13" i="11" l="1"/>
  <c r="M13" i="11" s="1"/>
  <c r="L14" i="11" l="1"/>
  <c r="M14" i="11" s="1"/>
  <c r="L15" i="11" l="1"/>
  <c r="M15" i="11" s="1"/>
  <c r="L10" i="10" l="1"/>
  <c r="L6" i="11" l="1"/>
  <c r="E7" i="1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6" i="11"/>
  <c r="L7" i="11" l="1"/>
  <c r="M7" i="11" s="1"/>
  <c r="H22" i="11"/>
  <c r="I6" i="11"/>
  <c r="Q22" i="11"/>
  <c r="S22" i="11"/>
  <c r="L8" i="11"/>
  <c r="M8" i="11" s="1"/>
  <c r="S69" i="6"/>
  <c r="S68" i="6"/>
  <c r="S67" i="6"/>
  <c r="S66" i="6"/>
  <c r="S65" i="6"/>
  <c r="U63" i="6"/>
  <c r="S63" i="6"/>
  <c r="I22" i="11" l="1"/>
  <c r="O6" i="11"/>
  <c r="O22" i="11" s="1"/>
  <c r="M6" i="11"/>
  <c r="M22" i="11" s="1"/>
  <c r="I29" i="11" s="1"/>
  <c r="M6" i="10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6" i="6"/>
  <c r="O57" i="6" s="1"/>
  <c r="O58" i="6" s="1"/>
  <c r="U40" i="6"/>
  <c r="U49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6" i="6"/>
  <c r="G57" i="6"/>
  <c r="N56" i="6"/>
  <c r="U56" i="6" s="1"/>
  <c r="N55" i="6"/>
  <c r="U55" i="6" s="1"/>
  <c r="N54" i="6"/>
  <c r="U54" i="6" s="1"/>
  <c r="N53" i="6"/>
  <c r="U53" i="6" s="1"/>
  <c r="N52" i="6"/>
  <c r="U52" i="6" s="1"/>
  <c r="N51" i="6"/>
  <c r="U51" i="6" s="1"/>
  <c r="N50" i="6"/>
  <c r="U50" i="6" s="1"/>
  <c r="N49" i="6"/>
  <c r="N48" i="6"/>
  <c r="U48" i="6" s="1"/>
  <c r="N47" i="6"/>
  <c r="U47" i="6" s="1"/>
  <c r="N46" i="6"/>
  <c r="U46" i="6" s="1"/>
  <c r="N45" i="6"/>
  <c r="U45" i="6" s="1"/>
  <c r="N44" i="6"/>
  <c r="U44" i="6" s="1"/>
  <c r="N43" i="6"/>
  <c r="U43" i="6" s="1"/>
  <c r="N42" i="6"/>
  <c r="U42" i="6" s="1"/>
  <c r="N41" i="6"/>
  <c r="U41" i="6" s="1"/>
  <c r="N40" i="6"/>
  <c r="N39" i="6"/>
  <c r="U39" i="6" s="1"/>
  <c r="N38" i="6"/>
  <c r="U38" i="6" s="1"/>
  <c r="N37" i="6"/>
  <c r="U37" i="6" s="1"/>
  <c r="N36" i="6"/>
  <c r="U36" i="6" s="1"/>
  <c r="N35" i="6"/>
  <c r="U35" i="6" s="1"/>
  <c r="N34" i="6"/>
  <c r="U34" i="6" s="1"/>
  <c r="N33" i="6"/>
  <c r="U33" i="6" s="1"/>
  <c r="N32" i="6"/>
  <c r="U32" i="6" s="1"/>
  <c r="N31" i="6"/>
  <c r="U31" i="6" s="1"/>
  <c r="N30" i="6"/>
  <c r="U30" i="6" s="1"/>
  <c r="N29" i="6"/>
  <c r="U29" i="6" s="1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F9" i="10"/>
  <c r="G9" i="10" s="1"/>
  <c r="N6" i="6"/>
  <c r="Q57" i="6" l="1"/>
  <c r="R57" i="6"/>
  <c r="R58" i="6" s="1"/>
  <c r="P57" i="6"/>
  <c r="T57" i="6"/>
  <c r="T58" i="6" s="1"/>
  <c r="S57" i="6"/>
  <c r="S58" i="6" s="1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6" i="6"/>
  <c r="U57" i="6" l="1"/>
  <c r="U58" i="6" l="1"/>
  <c r="R61" i="6" s="1"/>
  <c r="R60" i="6"/>
</calcChain>
</file>

<file path=xl/sharedStrings.xml><?xml version="1.0" encoding="utf-8"?>
<sst xmlns="http://schemas.openxmlformats.org/spreadsheetml/2006/main" count="220" uniqueCount="126">
  <si>
    <t>Type</t>
  </si>
  <si>
    <t>A</t>
  </si>
  <si>
    <t>S.no</t>
  </si>
  <si>
    <t>Total</t>
  </si>
  <si>
    <t>Total No. of Plots</t>
  </si>
  <si>
    <t xml:space="preserve">Plot Size </t>
  </si>
  <si>
    <t xml:space="preserve">Permissible Ground coverage </t>
  </si>
  <si>
    <t>Permissible FAR Area</t>
  </si>
  <si>
    <t>Built up Area</t>
  </si>
  <si>
    <t>Non FAR Area</t>
  </si>
  <si>
    <t xml:space="preserve"> Sq.mtr</t>
  </si>
  <si>
    <t>Type  of Plot</t>
  </si>
  <si>
    <t xml:space="preserve">Proposed Ground coverage </t>
  </si>
  <si>
    <t>Proposed FAR Area</t>
  </si>
  <si>
    <t>Type A LCP</t>
  </si>
  <si>
    <t>Plot No.</t>
  </si>
  <si>
    <t>Type A LMP</t>
  </si>
  <si>
    <t>Type A RCP</t>
  </si>
  <si>
    <t>Type A RMP</t>
  </si>
  <si>
    <t>Type A1 RMP</t>
  </si>
  <si>
    <t>A1</t>
  </si>
  <si>
    <t>Type A1 LMP</t>
  </si>
  <si>
    <t>Type A2 LCP</t>
  </si>
  <si>
    <t>A2</t>
  </si>
  <si>
    <t>Type A2 LMP</t>
  </si>
  <si>
    <t>Type A2 RCP</t>
  </si>
  <si>
    <t>Type A2 RMP</t>
  </si>
  <si>
    <t>3.5BHK</t>
  </si>
  <si>
    <t>2.5BHK</t>
  </si>
  <si>
    <t>Buidling Map Details</t>
  </si>
  <si>
    <t>03, 05</t>
  </si>
  <si>
    <t>02,04,06</t>
  </si>
  <si>
    <t>Type A1 LCP</t>
  </si>
  <si>
    <t>Type A1 RCP</t>
  </si>
  <si>
    <t>07,14</t>
  </si>
  <si>
    <t>A3</t>
  </si>
  <si>
    <t>Type A3 LMP</t>
  </si>
  <si>
    <t>Type A4 RMP</t>
  </si>
  <si>
    <t>Type A4 LCP</t>
  </si>
  <si>
    <t>A4</t>
  </si>
  <si>
    <t>Type A4 LMP</t>
  </si>
  <si>
    <t>Type A4 RCP</t>
  </si>
  <si>
    <t>Type B2 LCP</t>
  </si>
  <si>
    <t>B2</t>
  </si>
  <si>
    <t>Type B2 LMP</t>
  </si>
  <si>
    <t>Type B2 RCP</t>
  </si>
  <si>
    <t>Type B2 RMP</t>
  </si>
  <si>
    <t>Type B3 RMP</t>
  </si>
  <si>
    <t>Type B3 LCP</t>
  </si>
  <si>
    <t>B3</t>
  </si>
  <si>
    <t>Type B3 LMP</t>
  </si>
  <si>
    <t>Type B3 RCP</t>
  </si>
  <si>
    <t>Type B4 LCP</t>
  </si>
  <si>
    <t>B4</t>
  </si>
  <si>
    <t>Type B4 RCP</t>
  </si>
  <si>
    <t>Type E LCP</t>
  </si>
  <si>
    <t>Type E RCP</t>
  </si>
  <si>
    <t>E</t>
  </si>
  <si>
    <t>G</t>
  </si>
  <si>
    <t>Type G LCP</t>
  </si>
  <si>
    <t>Type G LMP</t>
  </si>
  <si>
    <t>Type G RCP</t>
  </si>
  <si>
    <t>Type G RMP</t>
  </si>
  <si>
    <t>Type H LCP</t>
  </si>
  <si>
    <t>Type H RCP</t>
  </si>
  <si>
    <t>H</t>
  </si>
  <si>
    <t>Type J LMP</t>
  </si>
  <si>
    <t>J</t>
  </si>
  <si>
    <t>Type J RCP</t>
  </si>
  <si>
    <t>Type K LCP</t>
  </si>
  <si>
    <t>K</t>
  </si>
  <si>
    <t>Type K LMP</t>
  </si>
  <si>
    <t>Type K RCP</t>
  </si>
  <si>
    <t>Type K RMP</t>
  </si>
  <si>
    <t>Type L RMP</t>
  </si>
  <si>
    <t>Type L LCP</t>
  </si>
  <si>
    <t>L</t>
  </si>
  <si>
    <t>Type L LMP</t>
  </si>
  <si>
    <t>Type L RCP</t>
  </si>
  <si>
    <t>Type M RCP</t>
  </si>
  <si>
    <t>M</t>
  </si>
  <si>
    <t>Type N RCP</t>
  </si>
  <si>
    <t>Type N LCP</t>
  </si>
  <si>
    <t>N</t>
  </si>
  <si>
    <t>Type N LMP</t>
  </si>
  <si>
    <t>Type N RMP</t>
  </si>
  <si>
    <t>total bua</t>
  </si>
  <si>
    <t>PLOT DETAILS - M3M ANTALYA HILLS PHASE 2, SECTOR-79, GURUGRAM</t>
  </si>
  <si>
    <t>Area of Individual Plot</t>
  </si>
  <si>
    <t>No. of Units</t>
  </si>
  <si>
    <t>Min</t>
  </si>
  <si>
    <t>Max</t>
  </si>
  <si>
    <t xml:space="preserve">9 percent </t>
  </si>
  <si>
    <t>8 percent</t>
  </si>
  <si>
    <t>3 percent</t>
  </si>
  <si>
    <t xml:space="preserve">Unit Type
</t>
  </si>
  <si>
    <t xml:space="preserve">Super Area of Apartment (sqft)
</t>
  </si>
  <si>
    <t>3.5 BHK</t>
  </si>
  <si>
    <t>2.5 BHK</t>
  </si>
  <si>
    <t xml:space="preserve">Type of Plot </t>
  </si>
  <si>
    <t>Total Carpet Area</t>
  </si>
  <si>
    <t>sq.ft</t>
  </si>
  <si>
    <t>Inventory</t>
  </si>
  <si>
    <t>Total Super Area</t>
  </si>
  <si>
    <t>Carpet Area</t>
  </si>
  <si>
    <t xml:space="preserve"> Total Minimum Rate @Rs.8,500/- per sq.ft on Super Built-up area</t>
  </si>
  <si>
    <t>Total Maximum Rate @Rs.9,000/- per sq.ft on Super Built-up area</t>
  </si>
  <si>
    <t>Total No. of Units</t>
  </si>
  <si>
    <t>Particulars</t>
  </si>
  <si>
    <t>Total Carpet area</t>
  </si>
  <si>
    <t xml:space="preserve">Total No. of Plots </t>
  </si>
  <si>
    <t xml:space="preserve">Units </t>
  </si>
  <si>
    <t>Nos</t>
  </si>
  <si>
    <t>Sale Deed</t>
  </si>
  <si>
    <t>Date</t>
  </si>
  <si>
    <t>Area</t>
  </si>
  <si>
    <t xml:space="preserve">Amount </t>
  </si>
  <si>
    <t>Stamp Duty</t>
  </si>
  <si>
    <t>Per Acre cost</t>
  </si>
  <si>
    <t xml:space="preserve">Kanal </t>
  </si>
  <si>
    <t xml:space="preserve">Marla </t>
  </si>
  <si>
    <t>Sarsai</t>
  </si>
  <si>
    <t>In Acre</t>
  </si>
  <si>
    <t>-</t>
  </si>
  <si>
    <t>Individual unit Minimum Rate @Rs.8,500/- per sq.ft on Super Built-up area</t>
  </si>
  <si>
    <t>Individual Unit Maximum Rate @Rs.9,000/- per sq.ft on Super Built-up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</si>
</sst>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6" formatCode="_ * #,##0_ ;_ * \-#,##0_ ;_ * &quot;-&quot;??_ ;_ @_ 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166" fontId="0" fillId="0" borderId="0" xfId="1" applyNumberFormat="1" applyFont="1"/>
    <xf numFmtId="0" fontId="1" fillId="0" borderId="0" xfId="0" applyFont="1"/>
    <xf numFmtId="0" fontId="5" fillId="3" borderId="6" xfId="0" applyFont="1" applyFill="1" applyBorder="1" applyAlignment="1">
      <alignment horizontal="center" vertical="center" wrapText="1"/>
    </xf>
    <xf numFmtId="166" fontId="0" fillId="0" borderId="1" xfId="1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NumberFormat="1" applyAlignment="1">
      <alignment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0" fillId="0" borderId="8" xfId="1" applyNumberFormat="1" applyFont="1" applyBorder="1"/>
    <xf numFmtId="169" fontId="0" fillId="0" borderId="1" xfId="1" applyNumberFormat="1" applyFont="1" applyBorder="1"/>
    <xf numFmtId="0" fontId="6" fillId="0" borderId="5" xfId="0" applyFont="1" applyBorder="1" applyAlignment="1">
      <alignment horizontal="center" vertical="center"/>
    </xf>
    <xf numFmtId="169" fontId="1" fillId="0" borderId="1" xfId="1" applyNumberFormat="1" applyFont="1" applyBorder="1"/>
    <xf numFmtId="2" fontId="7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66" fontId="6" fillId="0" borderId="5" xfId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Border="1"/>
    <xf numFmtId="166" fontId="1" fillId="0" borderId="1" xfId="1" applyNumberFormat="1" applyFont="1" applyBorder="1"/>
    <xf numFmtId="0" fontId="0" fillId="0" borderId="1" xfId="0" applyBorder="1"/>
    <xf numFmtId="14" fontId="1" fillId="0" borderId="1" xfId="0" applyNumberFormat="1" applyFont="1" applyBorder="1"/>
    <xf numFmtId="166" fontId="0" fillId="0" borderId="1" xfId="0" applyNumberFormat="1" applyBorder="1"/>
    <xf numFmtId="43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6" fontId="3" fillId="4" borderId="11" xfId="1" applyNumberFormat="1" applyFont="1" applyFill="1" applyBorder="1" applyAlignment="1">
      <alignment horizontal="center" vertical="center" wrapText="1"/>
    </xf>
    <xf numFmtId="166" fontId="3" fillId="4" borderId="12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>
      <alignment horizontal="center" vertical="center" wrapText="1"/>
    </xf>
    <xf numFmtId="169" fontId="3" fillId="4" borderId="11" xfId="1" applyNumberFormat="1" applyFont="1" applyFill="1" applyBorder="1" applyAlignment="1">
      <alignment horizontal="center" vertical="center" wrapText="1"/>
    </xf>
    <xf numFmtId="169" fontId="3" fillId="4" borderId="12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3" fontId="0" fillId="0" borderId="0" xfId="1" applyNumberFormat="1" applyFont="1"/>
    <xf numFmtId="166" fontId="8" fillId="4" borderId="1" xfId="1" applyNumberFormat="1" applyFont="1" applyFill="1" applyBorder="1" applyAlignment="1">
      <alignment horizontal="center" vertical="center" wrapText="1"/>
    </xf>
    <xf numFmtId="166" fontId="8" fillId="4" borderId="10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166" fontId="1" fillId="0" borderId="0" xfId="1" applyNumberFormat="1" applyFont="1"/>
    <xf numFmtId="166" fontId="5" fillId="3" borderId="6" xfId="1" applyNumberFormat="1" applyFont="1" applyFill="1" applyBorder="1" applyAlignment="1">
      <alignment horizontal="center" vertical="center" wrapText="1"/>
    </xf>
    <xf numFmtId="166" fontId="5" fillId="3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15"/>
  <sheetViews>
    <sheetView workbookViewId="0">
      <selection activeCell="L8" sqref="L8:L10"/>
    </sheetView>
  </sheetViews>
  <sheetFormatPr defaultRowHeight="15" x14ac:dyDescent="0.25"/>
  <cols>
    <col min="4" max="4" width="10.42578125" bestFit="1" customWidth="1"/>
    <col min="5" max="5" width="9.85546875" bestFit="1" customWidth="1"/>
    <col min="9" max="9" width="15.28515625" style="1" bestFit="1" customWidth="1"/>
    <col min="10" max="10" width="14.28515625" style="1" bestFit="1" customWidth="1"/>
    <col min="11" max="12" width="14.28515625" bestFit="1" customWidth="1"/>
    <col min="13" max="14" width="16.85546875" bestFit="1" customWidth="1"/>
  </cols>
  <sheetData>
    <row r="4" spans="4:14" x14ac:dyDescent="0.25">
      <c r="E4" s="2" t="s">
        <v>113</v>
      </c>
    </row>
    <row r="6" spans="4:14" x14ac:dyDescent="0.25">
      <c r="D6" s="32" t="s">
        <v>114</v>
      </c>
      <c r="E6" s="32" t="s">
        <v>115</v>
      </c>
      <c r="F6" s="32"/>
      <c r="G6" s="32"/>
      <c r="H6" s="32"/>
      <c r="I6" s="33" t="s">
        <v>116</v>
      </c>
      <c r="J6" s="33" t="s">
        <v>117</v>
      </c>
      <c r="K6" s="32" t="s">
        <v>3</v>
      </c>
      <c r="L6" s="32" t="s">
        <v>118</v>
      </c>
    </row>
    <row r="7" spans="4:14" x14ac:dyDescent="0.25">
      <c r="D7" s="34"/>
      <c r="E7" s="32" t="s">
        <v>119</v>
      </c>
      <c r="F7" s="32" t="s">
        <v>120</v>
      </c>
      <c r="G7" s="32" t="s">
        <v>121</v>
      </c>
      <c r="H7" s="32" t="s">
        <v>122</v>
      </c>
      <c r="I7" s="4"/>
      <c r="J7" s="4"/>
      <c r="K7" s="34"/>
      <c r="L7" s="34"/>
    </row>
    <row r="8" spans="4:14" x14ac:dyDescent="0.25">
      <c r="D8" s="35">
        <v>43537</v>
      </c>
      <c r="E8" s="34">
        <v>148</v>
      </c>
      <c r="F8" s="34">
        <v>11</v>
      </c>
      <c r="G8" s="34">
        <v>3</v>
      </c>
      <c r="H8" s="39">
        <f>91.875+0.15+0.0006</f>
        <v>92.025600000000011</v>
      </c>
      <c r="I8" s="4">
        <v>371412500</v>
      </c>
      <c r="J8" s="4">
        <v>18572000</v>
      </c>
      <c r="K8" s="36">
        <f>J8+I8</f>
        <v>389984500</v>
      </c>
      <c r="L8" s="40">
        <f>K10/H8</f>
        <v>54525365.767786346</v>
      </c>
      <c r="M8" s="37">
        <v>15.5299</v>
      </c>
      <c r="N8" s="1">
        <f>M8*L8</f>
        <v>846773477.83714521</v>
      </c>
    </row>
    <row r="9" spans="4:14" x14ac:dyDescent="0.25">
      <c r="D9" s="35">
        <v>43537</v>
      </c>
      <c r="E9" s="34">
        <v>587</v>
      </c>
      <c r="F9" s="34">
        <v>13</v>
      </c>
      <c r="G9" s="34" t="s">
        <v>123</v>
      </c>
      <c r="H9" s="39"/>
      <c r="I9" s="4">
        <v>4407375000</v>
      </c>
      <c r="J9" s="4">
        <v>220370000</v>
      </c>
      <c r="K9" s="36">
        <f>J9+I9</f>
        <v>4627745000</v>
      </c>
      <c r="L9" s="40"/>
      <c r="N9">
        <v>4959892334</v>
      </c>
    </row>
    <row r="10" spans="4:14" x14ac:dyDescent="0.25">
      <c r="D10" s="34" t="s">
        <v>3</v>
      </c>
      <c r="E10" s="34">
        <f>SUM(E8:E9)</f>
        <v>735</v>
      </c>
      <c r="F10" s="34">
        <f>SUM(F8:F9)</f>
        <v>24</v>
      </c>
      <c r="G10" s="34"/>
      <c r="H10" s="39"/>
      <c r="I10" s="4">
        <f>SUM(I8:I9)</f>
        <v>4778787500</v>
      </c>
      <c r="J10" s="4">
        <f>SUM(J8:J9)</f>
        <v>238942000</v>
      </c>
      <c r="K10" s="36">
        <f>J10+I10</f>
        <v>5017729500</v>
      </c>
      <c r="L10" s="40"/>
      <c r="N10">
        <v>991978446</v>
      </c>
    </row>
    <row r="11" spans="4:14" x14ac:dyDescent="0.25">
      <c r="N11" s="38">
        <f>SUM(N8:N10)</f>
        <v>6798644257.8371449</v>
      </c>
    </row>
    <row r="12" spans="4:14" x14ac:dyDescent="0.25">
      <c r="N12" s="38">
        <f>ROUND(N11,-8)</f>
        <v>6800000000</v>
      </c>
    </row>
    <row r="14" spans="4:14" x14ac:dyDescent="0.25">
      <c r="N14" s="37">
        <f>N12*0.85</f>
        <v>5780000000</v>
      </c>
    </row>
    <row r="15" spans="4:14" x14ac:dyDescent="0.25">
      <c r="N15" s="37">
        <f>N12*0.75</f>
        <v>5100000000</v>
      </c>
    </row>
  </sheetData>
  <mergeCells count="2">
    <mergeCell ref="H8:H10"/>
    <mergeCell ref="L8:L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S32"/>
  <sheetViews>
    <sheetView tabSelected="1" topLeftCell="D1" zoomScale="85" zoomScaleNormal="85" workbookViewId="0">
      <selection activeCell="O23" sqref="O23"/>
    </sheetView>
  </sheetViews>
  <sheetFormatPr defaultRowHeight="15" x14ac:dyDescent="0.25"/>
  <cols>
    <col min="5" max="5" width="3.7109375" customWidth="1"/>
    <col min="6" max="6" width="5.140625" bestFit="1" customWidth="1"/>
    <col min="7" max="7" width="17.5703125" bestFit="1" customWidth="1"/>
    <col min="8" max="8" width="16.28515625" style="18" customWidth="1"/>
    <col min="9" max="9" width="11.28515625" bestFit="1" customWidth="1"/>
    <col min="10" max="10" width="8.5703125" customWidth="1"/>
    <col min="11" max="11" width="12.140625" bestFit="1" customWidth="1"/>
    <col min="12" max="12" width="6.85546875" bestFit="1" customWidth="1"/>
    <col min="13" max="13" width="12.7109375" style="1" bestFit="1" customWidth="1"/>
    <col min="14" max="14" width="16" bestFit="1" customWidth="1"/>
    <col min="15" max="15" width="12.7109375" style="1" bestFit="1" customWidth="1"/>
    <col min="16" max="16" width="27.42578125" style="1" bestFit="1" customWidth="1"/>
    <col min="17" max="17" width="22" style="22" bestFit="1" customWidth="1"/>
    <col min="18" max="18" width="27.85546875" style="1" bestFit="1" customWidth="1"/>
    <col min="19" max="19" width="22" style="1" bestFit="1" customWidth="1"/>
  </cols>
  <sheetData>
    <row r="2" spans="5:19" x14ac:dyDescent="0.25">
      <c r="E2" s="46" t="s">
        <v>102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4" spans="5:19" ht="45.75" customHeight="1" x14ac:dyDescent="0.25">
      <c r="E4" s="49" t="s">
        <v>2</v>
      </c>
      <c r="F4" s="49" t="s">
        <v>0</v>
      </c>
      <c r="G4" s="49" t="s">
        <v>99</v>
      </c>
      <c r="H4" s="49" t="s">
        <v>4</v>
      </c>
      <c r="I4" s="47" t="s">
        <v>107</v>
      </c>
      <c r="J4" s="21" t="s">
        <v>5</v>
      </c>
      <c r="K4" s="47" t="s">
        <v>95</v>
      </c>
      <c r="L4" s="21" t="s">
        <v>104</v>
      </c>
      <c r="M4" s="56" t="s">
        <v>100</v>
      </c>
      <c r="N4" s="21" t="s">
        <v>96</v>
      </c>
      <c r="O4" s="56" t="s">
        <v>103</v>
      </c>
      <c r="P4" s="41" t="s">
        <v>124</v>
      </c>
      <c r="Q4" s="44" t="s">
        <v>105</v>
      </c>
      <c r="R4" s="43" t="s">
        <v>125</v>
      </c>
      <c r="S4" s="43" t="s">
        <v>106</v>
      </c>
    </row>
    <row r="5" spans="5:19" ht="44.25" customHeight="1" x14ac:dyDescent="0.25">
      <c r="E5" s="49"/>
      <c r="F5" s="49"/>
      <c r="G5" s="49"/>
      <c r="H5" s="49"/>
      <c r="I5" s="48"/>
      <c r="J5" s="21" t="s">
        <v>10</v>
      </c>
      <c r="K5" s="48"/>
      <c r="L5" s="21" t="s">
        <v>101</v>
      </c>
      <c r="M5" s="56" t="s">
        <v>101</v>
      </c>
      <c r="N5" s="21" t="s">
        <v>101</v>
      </c>
      <c r="O5" s="57" t="s">
        <v>101</v>
      </c>
      <c r="P5" s="42"/>
      <c r="Q5" s="45"/>
      <c r="R5" s="43"/>
      <c r="S5" s="43"/>
    </row>
    <row r="6" spans="5:19" x14ac:dyDescent="0.25">
      <c r="E6" s="19">
        <v>1</v>
      </c>
      <c r="F6" s="19" t="s">
        <v>1</v>
      </c>
      <c r="G6" s="19">
        <f>I6/H6</f>
        <v>4</v>
      </c>
      <c r="H6" s="19">
        <f>1+2+1+3</f>
        <v>7</v>
      </c>
      <c r="I6" s="19">
        <f>H6*4</f>
        <v>28</v>
      </c>
      <c r="J6" s="20">
        <v>137.96</v>
      </c>
      <c r="K6" s="6" t="s">
        <v>27</v>
      </c>
      <c r="L6" s="27">
        <f>82.793*10.764</f>
        <v>891.183852</v>
      </c>
      <c r="M6" s="58">
        <f>L6*I6</f>
        <v>24953.147856</v>
      </c>
      <c r="N6" s="7">
        <v>1567.8454896000001</v>
      </c>
      <c r="O6" s="58">
        <f>N6*I6</f>
        <v>43899.673708800001</v>
      </c>
      <c r="P6" s="4">
        <f>N6*8500</f>
        <v>13326686.661600001</v>
      </c>
      <c r="Q6" s="23">
        <f>P6*I6</f>
        <v>373147226.52480006</v>
      </c>
      <c r="R6" s="4">
        <f>N6*9000</f>
        <v>14110609.406400001</v>
      </c>
      <c r="S6" s="4">
        <f>R6*I6</f>
        <v>395097063.37920004</v>
      </c>
    </row>
    <row r="7" spans="5:19" x14ac:dyDescent="0.25">
      <c r="E7" s="19">
        <f>E6+1</f>
        <v>2</v>
      </c>
      <c r="F7" s="19" t="s">
        <v>20</v>
      </c>
      <c r="G7" s="19">
        <f t="shared" ref="G7:G21" si="0">I7/H7</f>
        <v>4</v>
      </c>
      <c r="H7" s="19">
        <v>183</v>
      </c>
      <c r="I7" s="19">
        <f t="shared" ref="I7:I21" si="1">H7*4</f>
        <v>732</v>
      </c>
      <c r="J7" s="20">
        <v>134.97999999999999</v>
      </c>
      <c r="K7" s="6" t="s">
        <v>27</v>
      </c>
      <c r="L7" s="27">
        <f t="shared" ref="L7:L8" si="2">L6</f>
        <v>891.183852</v>
      </c>
      <c r="M7" s="58">
        <f t="shared" ref="M7:M21" si="3">L7*I7</f>
        <v>652346.57966399996</v>
      </c>
      <c r="N7" s="7">
        <v>1518.0727536000002</v>
      </c>
      <c r="O7" s="58">
        <f t="shared" ref="O7:O21" si="4">N7*I7</f>
        <v>1111229.2556352001</v>
      </c>
      <c r="P7" s="4">
        <f t="shared" ref="P7:P21" si="5">N7*8500</f>
        <v>12903618.405600002</v>
      </c>
      <c r="Q7" s="23">
        <f t="shared" ref="Q7:Q21" si="6">P7*I7</f>
        <v>9445448672.8992023</v>
      </c>
      <c r="R7" s="4">
        <f t="shared" ref="R7:R21" si="7">N7*9000</f>
        <v>13662654.782400001</v>
      </c>
      <c r="S7" s="4">
        <f t="shared" ref="S7:S21" si="8">R7*I7</f>
        <v>10001063300.716801</v>
      </c>
    </row>
    <row r="8" spans="5:19" x14ac:dyDescent="0.25">
      <c r="E8" s="19">
        <f t="shared" ref="E8:E21" si="9">E7+1</f>
        <v>3</v>
      </c>
      <c r="F8" s="19" t="s">
        <v>23</v>
      </c>
      <c r="G8" s="19">
        <f t="shared" si="0"/>
        <v>4</v>
      </c>
      <c r="H8" s="19">
        <v>14</v>
      </c>
      <c r="I8" s="19">
        <f t="shared" si="1"/>
        <v>56</v>
      </c>
      <c r="J8" s="20">
        <v>149.01</v>
      </c>
      <c r="K8" s="6" t="s">
        <v>27</v>
      </c>
      <c r="L8" s="27">
        <f t="shared" si="2"/>
        <v>891.183852</v>
      </c>
      <c r="M8" s="58">
        <f t="shared" si="3"/>
        <v>49906.295711999999</v>
      </c>
      <c r="N8" s="7">
        <v>1691.9457984000001</v>
      </c>
      <c r="O8" s="58">
        <f t="shared" si="4"/>
        <v>94748.964710400003</v>
      </c>
      <c r="P8" s="4">
        <f t="shared" si="5"/>
        <v>14381539.2864</v>
      </c>
      <c r="Q8" s="23">
        <f t="shared" si="6"/>
        <v>805366200.03839993</v>
      </c>
      <c r="R8" s="4">
        <f t="shared" si="7"/>
        <v>15227512.185600001</v>
      </c>
      <c r="S8" s="4">
        <f t="shared" si="8"/>
        <v>852740682.39360011</v>
      </c>
    </row>
    <row r="9" spans="5:19" x14ac:dyDescent="0.25">
      <c r="E9" s="19">
        <f t="shared" si="9"/>
        <v>4</v>
      </c>
      <c r="F9" s="19" t="s">
        <v>35</v>
      </c>
      <c r="G9" s="19">
        <f t="shared" si="0"/>
        <v>4</v>
      </c>
      <c r="H9" s="19">
        <v>3</v>
      </c>
      <c r="I9" s="19">
        <f t="shared" si="1"/>
        <v>12</v>
      </c>
      <c r="J9" s="20">
        <v>149.01</v>
      </c>
      <c r="K9" s="6" t="s">
        <v>27</v>
      </c>
      <c r="L9" s="27">
        <f t="shared" ref="L9" si="10">89.916*10.764</f>
        <v>967.85582399999987</v>
      </c>
      <c r="M9" s="58">
        <f t="shared" si="3"/>
        <v>11614.269887999999</v>
      </c>
      <c r="N9" s="7">
        <v>1696.2686208</v>
      </c>
      <c r="O9" s="58">
        <f t="shared" si="4"/>
        <v>20355.223449600002</v>
      </c>
      <c r="P9" s="4">
        <f t="shared" si="5"/>
        <v>14418283.276799999</v>
      </c>
      <c r="Q9" s="23">
        <f t="shared" si="6"/>
        <v>173019399.32159999</v>
      </c>
      <c r="R9" s="4">
        <f t="shared" si="7"/>
        <v>15266417.587200001</v>
      </c>
      <c r="S9" s="4">
        <f t="shared" si="8"/>
        <v>183197011.04640001</v>
      </c>
    </row>
    <row r="10" spans="5:19" x14ac:dyDescent="0.25">
      <c r="E10" s="19">
        <f t="shared" si="9"/>
        <v>5</v>
      </c>
      <c r="F10" s="19" t="s">
        <v>39</v>
      </c>
      <c r="G10" s="19">
        <f t="shared" si="0"/>
        <v>4</v>
      </c>
      <c r="H10" s="19">
        <v>8</v>
      </c>
      <c r="I10" s="19">
        <f t="shared" si="1"/>
        <v>32</v>
      </c>
      <c r="J10" s="20">
        <v>128.66</v>
      </c>
      <c r="K10" s="6" t="s">
        <v>27</v>
      </c>
      <c r="L10" s="27">
        <f>L9</f>
        <v>967.85582399999987</v>
      </c>
      <c r="M10" s="58">
        <f t="shared" si="3"/>
        <v>30971.386367999996</v>
      </c>
      <c r="N10" s="7">
        <v>1462.138704</v>
      </c>
      <c r="O10" s="58">
        <f t="shared" si="4"/>
        <v>46788.438527999999</v>
      </c>
      <c r="P10" s="4">
        <f t="shared" si="5"/>
        <v>12428178.983999999</v>
      </c>
      <c r="Q10" s="23">
        <f t="shared" si="6"/>
        <v>397701727.48799998</v>
      </c>
      <c r="R10" s="4">
        <f t="shared" si="7"/>
        <v>13159248.335999999</v>
      </c>
      <c r="S10" s="4">
        <f t="shared" si="8"/>
        <v>421095946.75199997</v>
      </c>
    </row>
    <row r="11" spans="5:19" x14ac:dyDescent="0.25">
      <c r="E11" s="19">
        <f t="shared" si="9"/>
        <v>6</v>
      </c>
      <c r="F11" s="19" t="s">
        <v>43</v>
      </c>
      <c r="G11" s="19">
        <f t="shared" si="0"/>
        <v>4</v>
      </c>
      <c r="H11" s="19">
        <v>84</v>
      </c>
      <c r="I11" s="19">
        <f t="shared" si="1"/>
        <v>336</v>
      </c>
      <c r="J11" s="20">
        <v>104.94</v>
      </c>
      <c r="K11" s="6" t="s">
        <v>28</v>
      </c>
      <c r="L11" s="27">
        <f t="shared" ref="L11:L14" si="11">L10</f>
        <v>967.85582399999987</v>
      </c>
      <c r="M11" s="58">
        <f t="shared" si="3"/>
        <v>325199.55686399998</v>
      </c>
      <c r="N11" s="7">
        <v>1171.2136176000001</v>
      </c>
      <c r="O11" s="58">
        <f t="shared" si="4"/>
        <v>393527.77551360003</v>
      </c>
      <c r="P11" s="4">
        <f t="shared" si="5"/>
        <v>9955315.7496000007</v>
      </c>
      <c r="Q11" s="23">
        <f t="shared" si="6"/>
        <v>3344986091.8656001</v>
      </c>
      <c r="R11" s="4">
        <f t="shared" si="7"/>
        <v>10540922.558400001</v>
      </c>
      <c r="S11" s="4">
        <f t="shared" si="8"/>
        <v>3541749979.6224003</v>
      </c>
    </row>
    <row r="12" spans="5:19" x14ac:dyDescent="0.25">
      <c r="E12" s="19">
        <f t="shared" si="9"/>
        <v>7</v>
      </c>
      <c r="F12" s="19" t="s">
        <v>49</v>
      </c>
      <c r="G12" s="19">
        <f t="shared" si="0"/>
        <v>4</v>
      </c>
      <c r="H12" s="19">
        <v>105</v>
      </c>
      <c r="I12" s="19">
        <f t="shared" si="1"/>
        <v>420</v>
      </c>
      <c r="J12" s="20">
        <v>100.8</v>
      </c>
      <c r="K12" s="6" t="s">
        <v>28</v>
      </c>
      <c r="L12" s="27">
        <f t="shared" si="11"/>
        <v>967.85582399999987</v>
      </c>
      <c r="M12" s="58">
        <f t="shared" si="3"/>
        <v>406499.44607999997</v>
      </c>
      <c r="N12" s="7">
        <v>1137.8882736</v>
      </c>
      <c r="O12" s="58">
        <f t="shared" si="4"/>
        <v>477913.07491200004</v>
      </c>
      <c r="P12" s="4">
        <f t="shared" si="5"/>
        <v>9672050.3256000001</v>
      </c>
      <c r="Q12" s="23">
        <f t="shared" si="6"/>
        <v>4062261136.7519999</v>
      </c>
      <c r="R12" s="4">
        <f t="shared" si="7"/>
        <v>10240994.462400001</v>
      </c>
      <c r="S12" s="4">
        <f t="shared" si="8"/>
        <v>4301217674.2080002</v>
      </c>
    </row>
    <row r="13" spans="5:19" x14ac:dyDescent="0.25">
      <c r="E13" s="19">
        <f t="shared" si="9"/>
        <v>8</v>
      </c>
      <c r="F13" s="19" t="s">
        <v>53</v>
      </c>
      <c r="G13" s="19">
        <f t="shared" si="0"/>
        <v>4</v>
      </c>
      <c r="H13" s="19">
        <v>6</v>
      </c>
      <c r="I13" s="19">
        <f t="shared" si="1"/>
        <v>24</v>
      </c>
      <c r="J13" s="20">
        <v>122.67</v>
      </c>
      <c r="K13" s="6" t="s">
        <v>28</v>
      </c>
      <c r="L13" s="27">
        <f t="shared" si="11"/>
        <v>967.85582399999987</v>
      </c>
      <c r="M13" s="58">
        <f t="shared" si="3"/>
        <v>23228.539775999998</v>
      </c>
      <c r="N13" s="7">
        <v>1392.8659055999999</v>
      </c>
      <c r="O13" s="58">
        <f t="shared" si="4"/>
        <v>33428.7817344</v>
      </c>
      <c r="P13" s="4">
        <f t="shared" si="5"/>
        <v>11839360.1976</v>
      </c>
      <c r="Q13" s="23">
        <f t="shared" si="6"/>
        <v>284144644.74239999</v>
      </c>
      <c r="R13" s="4">
        <f t="shared" si="7"/>
        <v>12535793.1504</v>
      </c>
      <c r="S13" s="4">
        <f t="shared" si="8"/>
        <v>300859035.60960001</v>
      </c>
    </row>
    <row r="14" spans="5:19" x14ac:dyDescent="0.25">
      <c r="E14" s="19">
        <f t="shared" si="9"/>
        <v>9</v>
      </c>
      <c r="F14" s="19" t="s">
        <v>57</v>
      </c>
      <c r="G14" s="19">
        <f t="shared" si="0"/>
        <v>4</v>
      </c>
      <c r="H14" s="19">
        <v>4</v>
      </c>
      <c r="I14" s="19">
        <f t="shared" si="1"/>
        <v>16</v>
      </c>
      <c r="J14" s="20">
        <v>145.68</v>
      </c>
      <c r="K14" s="6" t="s">
        <v>27</v>
      </c>
      <c r="L14" s="27">
        <f t="shared" si="11"/>
        <v>967.85582399999987</v>
      </c>
      <c r="M14" s="58">
        <f t="shared" si="3"/>
        <v>15485.693183999998</v>
      </c>
      <c r="N14" s="7">
        <v>1641.6133344</v>
      </c>
      <c r="O14" s="58">
        <f t="shared" si="4"/>
        <v>26265.8133504</v>
      </c>
      <c r="P14" s="4">
        <f t="shared" si="5"/>
        <v>13953713.342399999</v>
      </c>
      <c r="Q14" s="23">
        <f t="shared" si="6"/>
        <v>223259413.47839999</v>
      </c>
      <c r="R14" s="4">
        <f t="shared" si="7"/>
        <v>14774520.0096</v>
      </c>
      <c r="S14" s="4">
        <f t="shared" si="8"/>
        <v>236392320.15360001</v>
      </c>
    </row>
    <row r="15" spans="5:19" x14ac:dyDescent="0.25">
      <c r="E15" s="19">
        <f t="shared" si="9"/>
        <v>10</v>
      </c>
      <c r="F15" s="19" t="s">
        <v>58</v>
      </c>
      <c r="G15" s="19">
        <f t="shared" si="0"/>
        <v>4</v>
      </c>
      <c r="H15" s="19">
        <v>31</v>
      </c>
      <c r="I15" s="19">
        <f t="shared" si="1"/>
        <v>124</v>
      </c>
      <c r="J15" s="20">
        <v>144.51</v>
      </c>
      <c r="K15" s="6" t="s">
        <v>97</v>
      </c>
      <c r="L15" s="27">
        <f>L14</f>
        <v>967.85582399999987</v>
      </c>
      <c r="M15" s="58">
        <f t="shared" si="3"/>
        <v>120014.12217599999</v>
      </c>
      <c r="N15" s="7">
        <v>1642.4916768000001</v>
      </c>
      <c r="O15" s="58">
        <f t="shared" si="4"/>
        <v>203668.96792320002</v>
      </c>
      <c r="P15" s="4">
        <f t="shared" si="5"/>
        <v>13961179.252800001</v>
      </c>
      <c r="Q15" s="23">
        <f t="shared" si="6"/>
        <v>1731186227.3472002</v>
      </c>
      <c r="R15" s="4">
        <f t="shared" si="7"/>
        <v>14782425.0912</v>
      </c>
      <c r="S15" s="4">
        <f t="shared" si="8"/>
        <v>1833020711.3088</v>
      </c>
    </row>
    <row r="16" spans="5:19" x14ac:dyDescent="0.25">
      <c r="E16" s="19">
        <f t="shared" si="9"/>
        <v>11</v>
      </c>
      <c r="F16" s="19" t="s">
        <v>65</v>
      </c>
      <c r="G16" s="19">
        <f t="shared" si="0"/>
        <v>4</v>
      </c>
      <c r="H16" s="19">
        <v>2</v>
      </c>
      <c r="I16" s="19">
        <f t="shared" si="1"/>
        <v>8</v>
      </c>
      <c r="J16" s="20">
        <v>126</v>
      </c>
      <c r="K16" s="6" t="s">
        <v>27</v>
      </c>
      <c r="L16" s="27">
        <f>69.648*10.764</f>
        <v>749.69107199999996</v>
      </c>
      <c r="M16" s="58">
        <f t="shared" si="3"/>
        <v>5997.5285759999997</v>
      </c>
      <c r="N16" s="7">
        <v>1335.9803184</v>
      </c>
      <c r="O16" s="58">
        <f t="shared" si="4"/>
        <v>10687.8425472</v>
      </c>
      <c r="P16" s="4">
        <f t="shared" si="5"/>
        <v>11355832.7064</v>
      </c>
      <c r="Q16" s="23">
        <f t="shared" si="6"/>
        <v>90846661.651199996</v>
      </c>
      <c r="R16" s="4">
        <f t="shared" si="7"/>
        <v>12023822.865599999</v>
      </c>
      <c r="S16" s="4">
        <f t="shared" si="8"/>
        <v>96190582.924799994</v>
      </c>
    </row>
    <row r="17" spans="5:19" x14ac:dyDescent="0.25">
      <c r="E17" s="19">
        <f t="shared" si="9"/>
        <v>12</v>
      </c>
      <c r="F17" s="19" t="s">
        <v>67</v>
      </c>
      <c r="G17" s="19">
        <f t="shared" si="0"/>
        <v>4</v>
      </c>
      <c r="H17" s="19">
        <v>2</v>
      </c>
      <c r="I17" s="19">
        <f t="shared" si="1"/>
        <v>8</v>
      </c>
      <c r="J17" s="20">
        <v>122.747</v>
      </c>
      <c r="K17" s="6" t="s">
        <v>28</v>
      </c>
      <c r="L17" s="27">
        <f>72.669*10.764</f>
        <v>782.20911599999988</v>
      </c>
      <c r="M17" s="58">
        <f t="shared" si="3"/>
        <v>6257.672927999999</v>
      </c>
      <c r="N17" s="7">
        <v>1386.7304256</v>
      </c>
      <c r="O17" s="58">
        <f t="shared" si="4"/>
        <v>11093.8434048</v>
      </c>
      <c r="P17" s="4">
        <f t="shared" si="5"/>
        <v>11787208.6176</v>
      </c>
      <c r="Q17" s="23">
        <f t="shared" si="6"/>
        <v>94297668.940799996</v>
      </c>
      <c r="R17" s="4">
        <f t="shared" si="7"/>
        <v>12480573.830399999</v>
      </c>
      <c r="S17" s="4">
        <f t="shared" si="8"/>
        <v>99844590.643199995</v>
      </c>
    </row>
    <row r="18" spans="5:19" x14ac:dyDescent="0.25">
      <c r="E18" s="19">
        <f t="shared" si="9"/>
        <v>13</v>
      </c>
      <c r="F18" s="19" t="s">
        <v>70</v>
      </c>
      <c r="G18" s="19">
        <f t="shared" si="0"/>
        <v>4</v>
      </c>
      <c r="H18" s="19">
        <v>14</v>
      </c>
      <c r="I18" s="19">
        <f t="shared" si="1"/>
        <v>56</v>
      </c>
      <c r="J18" s="20">
        <v>144.76</v>
      </c>
      <c r="K18" s="6" t="s">
        <v>27</v>
      </c>
      <c r="L18" s="27">
        <f t="shared" ref="L18:L19" si="12">L17</f>
        <v>782.20911599999988</v>
      </c>
      <c r="M18" s="58">
        <f t="shared" si="3"/>
        <v>43803.710495999992</v>
      </c>
      <c r="N18" s="7">
        <v>1645.0664256</v>
      </c>
      <c r="O18" s="58">
        <f t="shared" si="4"/>
        <v>92123.7198336</v>
      </c>
      <c r="P18" s="4">
        <f t="shared" si="5"/>
        <v>13983064.6176</v>
      </c>
      <c r="Q18" s="23">
        <f t="shared" si="6"/>
        <v>783051618.58560002</v>
      </c>
      <c r="R18" s="4">
        <f t="shared" si="7"/>
        <v>14805597.830399999</v>
      </c>
      <c r="S18" s="4">
        <f t="shared" si="8"/>
        <v>829113478.50239992</v>
      </c>
    </row>
    <row r="19" spans="5:19" x14ac:dyDescent="0.25">
      <c r="E19" s="19">
        <f t="shared" si="9"/>
        <v>14</v>
      </c>
      <c r="F19" s="19" t="s">
        <v>76</v>
      </c>
      <c r="G19" s="19">
        <f t="shared" si="0"/>
        <v>4</v>
      </c>
      <c r="H19" s="19">
        <v>49</v>
      </c>
      <c r="I19" s="19">
        <f t="shared" si="1"/>
        <v>196</v>
      </c>
      <c r="J19" s="20">
        <v>107.34</v>
      </c>
      <c r="K19" s="6" t="s">
        <v>98</v>
      </c>
      <c r="L19" s="27">
        <f t="shared" si="12"/>
        <v>782.20911599999988</v>
      </c>
      <c r="M19" s="58">
        <f t="shared" si="3"/>
        <v>153312.98673599996</v>
      </c>
      <c r="N19" s="7">
        <v>1212.6291839999999</v>
      </c>
      <c r="O19" s="58">
        <f t="shared" si="4"/>
        <v>237675.32006399997</v>
      </c>
      <c r="P19" s="4">
        <f t="shared" si="5"/>
        <v>10307348.063999999</v>
      </c>
      <c r="Q19" s="23">
        <f t="shared" si="6"/>
        <v>2020240220.5439999</v>
      </c>
      <c r="R19" s="4">
        <f t="shared" si="7"/>
        <v>10913662.655999999</v>
      </c>
      <c r="S19" s="4">
        <f t="shared" si="8"/>
        <v>2139077880.576</v>
      </c>
    </row>
    <row r="20" spans="5:19" x14ac:dyDescent="0.25">
      <c r="E20" s="19">
        <f t="shared" si="9"/>
        <v>15</v>
      </c>
      <c r="F20" s="19" t="s">
        <v>80</v>
      </c>
      <c r="G20" s="19">
        <f t="shared" si="0"/>
        <v>4</v>
      </c>
      <c r="H20" s="19">
        <v>1</v>
      </c>
      <c r="I20" s="19">
        <f t="shared" si="1"/>
        <v>4</v>
      </c>
      <c r="J20" s="20">
        <v>110.1</v>
      </c>
      <c r="K20" s="6" t="s">
        <v>28</v>
      </c>
      <c r="L20" s="27">
        <f>64.605*10.764</f>
        <v>695.40822000000003</v>
      </c>
      <c r="M20" s="58">
        <f t="shared" si="3"/>
        <v>2781.6328800000001</v>
      </c>
      <c r="N20" s="7">
        <v>1250</v>
      </c>
      <c r="O20" s="58">
        <f t="shared" si="4"/>
        <v>5000</v>
      </c>
      <c r="P20" s="4">
        <f t="shared" si="5"/>
        <v>10625000</v>
      </c>
      <c r="Q20" s="23">
        <f t="shared" si="6"/>
        <v>42500000</v>
      </c>
      <c r="R20" s="4">
        <f t="shared" si="7"/>
        <v>11250000</v>
      </c>
      <c r="S20" s="4">
        <f t="shared" si="8"/>
        <v>45000000</v>
      </c>
    </row>
    <row r="21" spans="5:19" x14ac:dyDescent="0.25">
      <c r="E21" s="19">
        <f t="shared" si="9"/>
        <v>16</v>
      </c>
      <c r="F21" s="19" t="s">
        <v>83</v>
      </c>
      <c r="G21" s="19">
        <f t="shared" si="0"/>
        <v>4</v>
      </c>
      <c r="H21" s="19">
        <v>4</v>
      </c>
      <c r="I21" s="19">
        <f t="shared" si="1"/>
        <v>16</v>
      </c>
      <c r="J21" s="20">
        <v>132.21</v>
      </c>
      <c r="K21" s="6" t="s">
        <v>27</v>
      </c>
      <c r="L21" s="27">
        <f>77.233*10.764</f>
        <v>831.33601199999998</v>
      </c>
      <c r="M21" s="58">
        <f t="shared" si="3"/>
        <v>13301.376192</v>
      </c>
      <c r="N21" s="7">
        <v>1470.4958735999999</v>
      </c>
      <c r="O21" s="58">
        <f t="shared" si="4"/>
        <v>23527.933977599998</v>
      </c>
      <c r="P21" s="4">
        <f t="shared" si="5"/>
        <v>12499214.9256</v>
      </c>
      <c r="Q21" s="23">
        <f t="shared" si="6"/>
        <v>199987438.8096</v>
      </c>
      <c r="R21" s="4">
        <f t="shared" si="7"/>
        <v>13234462.862399999</v>
      </c>
      <c r="S21" s="4">
        <f t="shared" si="8"/>
        <v>211751405.79839998</v>
      </c>
    </row>
    <row r="22" spans="5:19" x14ac:dyDescent="0.25">
      <c r="E22" s="19"/>
      <c r="F22" s="19"/>
      <c r="G22" s="19"/>
      <c r="H22" s="19">
        <f>SUM(H6:H21)</f>
        <v>517</v>
      </c>
      <c r="I22" s="19">
        <f>SUM(I6:I21)</f>
        <v>2068</v>
      </c>
      <c r="J22" s="20"/>
      <c r="K22" s="28"/>
      <c r="L22" s="28"/>
      <c r="M22" s="4">
        <f>SUM(M6:M21)</f>
        <v>1885673.9453759997</v>
      </c>
      <c r="N22" s="28"/>
      <c r="O22" s="4">
        <f>SUM(O6:O21)</f>
        <v>2831934.6292928006</v>
      </c>
      <c r="P22" s="24"/>
      <c r="Q22" s="26">
        <f>SUM(Q6:Q21)</f>
        <v>24071444348.988804</v>
      </c>
      <c r="R22" s="24"/>
      <c r="S22" s="33">
        <f t="shared" ref="S22" si="13">SUM(S6:S21)</f>
        <v>25487411663.635201</v>
      </c>
    </row>
    <row r="23" spans="5:19" x14ac:dyDescent="0.25">
      <c r="Q23" s="55">
        <f>Q22/10^7</f>
        <v>2407.1444348988803</v>
      </c>
      <c r="S23" s="55">
        <f>S22/10^7</f>
        <v>2548.7411663635198</v>
      </c>
    </row>
    <row r="26" spans="5:19" x14ac:dyDescent="0.25">
      <c r="F26" s="30" t="s">
        <v>2</v>
      </c>
      <c r="G26" s="30" t="s">
        <v>108</v>
      </c>
      <c r="H26" s="30" t="s">
        <v>111</v>
      </c>
      <c r="I26" s="30"/>
    </row>
    <row r="27" spans="5:19" ht="30" customHeight="1" thickBot="1" x14ac:dyDescent="0.3">
      <c r="F27" s="25">
        <v>1</v>
      </c>
      <c r="G27" s="25" t="s">
        <v>110</v>
      </c>
      <c r="H27" s="25" t="s">
        <v>112</v>
      </c>
      <c r="I27" s="25">
        <v>517</v>
      </c>
    </row>
    <row r="28" spans="5:19" ht="30" customHeight="1" thickBot="1" x14ac:dyDescent="0.3">
      <c r="F28" s="25">
        <v>2</v>
      </c>
      <c r="G28" s="25" t="s">
        <v>107</v>
      </c>
      <c r="H28" s="25" t="s">
        <v>112</v>
      </c>
      <c r="I28" s="25">
        <f>I27*4</f>
        <v>2068</v>
      </c>
    </row>
    <row r="29" spans="5:19" ht="30" customHeight="1" thickBot="1" x14ac:dyDescent="0.3">
      <c r="F29" s="25">
        <v>3</v>
      </c>
      <c r="G29" s="25" t="s">
        <v>109</v>
      </c>
      <c r="H29" s="25" t="s">
        <v>101</v>
      </c>
      <c r="I29" s="29">
        <f>M22</f>
        <v>1885673.9453759997</v>
      </c>
    </row>
    <row r="30" spans="5:19" ht="30" customHeight="1" thickBot="1" x14ac:dyDescent="0.3">
      <c r="F30" s="25">
        <v>4</v>
      </c>
      <c r="G30" s="25" t="s">
        <v>103</v>
      </c>
      <c r="H30" s="25" t="s">
        <v>101</v>
      </c>
      <c r="I30" s="29">
        <f>O22</f>
        <v>2831934.6292928006</v>
      </c>
      <c r="K30" s="17">
        <f>I30/10.7639</f>
        <v>263095.5907517536</v>
      </c>
    </row>
    <row r="31" spans="5:19" x14ac:dyDescent="0.25">
      <c r="F31" s="31"/>
    </row>
    <row r="32" spans="5:19" x14ac:dyDescent="0.25">
      <c r="F32" s="31"/>
    </row>
  </sheetData>
  <mergeCells count="11">
    <mergeCell ref="P4:P5"/>
    <mergeCell ref="R4:R5"/>
    <mergeCell ref="Q4:Q5"/>
    <mergeCell ref="S4:S5"/>
    <mergeCell ref="E2:R2"/>
    <mergeCell ref="I4:I5"/>
    <mergeCell ref="K4:K5"/>
    <mergeCell ref="E4:E5"/>
    <mergeCell ref="F4:F5"/>
    <mergeCell ref="G4:G5"/>
    <mergeCell ref="H4:H5"/>
  </mergeCells>
  <pageMargins left="0.7" right="0.7" top="0.75" bottom="0.75" header="0.3" footer="0.3"/>
  <pageSetup orientation="portrait" r:id="rId1"/>
  <ignoredErrors>
    <ignoredError sqref="L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69"/>
  <sheetViews>
    <sheetView zoomScale="115" zoomScaleNormal="115" workbookViewId="0">
      <pane xSplit="3" ySplit="5" topLeftCell="J53" activePane="bottomRight" state="frozen"/>
      <selection pane="topRight" activeCell="D1" sqref="D1"/>
      <selection pane="bottomLeft" activeCell="A6" sqref="A6"/>
      <selection pane="bottomRight" activeCell="R60" sqref="R60"/>
    </sheetView>
  </sheetViews>
  <sheetFormatPr defaultRowHeight="15" x14ac:dyDescent="0.25"/>
  <cols>
    <col min="3" max="3" width="4.85546875" style="9" bestFit="1" customWidth="1"/>
    <col min="4" max="4" width="12.42578125" style="12" bestFit="1" customWidth="1"/>
    <col min="5" max="5" width="5.28515625" style="9" bestFit="1" customWidth="1"/>
    <col min="6" max="6" width="14.28515625" style="9" customWidth="1"/>
    <col min="7" max="7" width="19.42578125" style="9" bestFit="1" customWidth="1"/>
    <col min="8" max="8" width="9" style="9" bestFit="1" customWidth="1"/>
    <col min="9" max="9" width="11.42578125" style="9" bestFit="1" customWidth="1"/>
    <col min="10" max="10" width="9.42578125" style="14" bestFit="1" customWidth="1"/>
    <col min="11" max="11" width="11.42578125" style="9" customWidth="1"/>
    <col min="12" max="13" width="11" style="9" bestFit="1" customWidth="1"/>
    <col min="14" max="14" width="13.28515625" style="9" bestFit="1" customWidth="1"/>
    <col min="16" max="17" width="11" style="1" bestFit="1" customWidth="1"/>
    <col min="18" max="18" width="14.140625" style="1" bestFit="1" customWidth="1"/>
    <col min="19" max="19" width="18.140625" style="1" bestFit="1" customWidth="1"/>
    <col min="20" max="20" width="13.7109375" style="1" bestFit="1" customWidth="1"/>
    <col min="21" max="21" width="18.140625" style="1" bestFit="1" customWidth="1"/>
  </cols>
  <sheetData>
    <row r="1" spans="3:21" x14ac:dyDescent="0.25">
      <c r="G1" s="9" t="s">
        <v>29</v>
      </c>
    </row>
    <row r="2" spans="3:21" ht="15.75" thickBot="1" x14ac:dyDescent="0.3">
      <c r="R2" s="59" t="s">
        <v>3</v>
      </c>
    </row>
    <row r="3" spans="3:21" ht="15.75" thickBot="1" x14ac:dyDescent="0.3">
      <c r="C3" s="50" t="s">
        <v>87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3:21" ht="60.75" thickBot="1" x14ac:dyDescent="0.3">
      <c r="C4" s="53" t="s">
        <v>2</v>
      </c>
      <c r="D4" s="53" t="s">
        <v>11</v>
      </c>
      <c r="E4" s="53" t="s">
        <v>0</v>
      </c>
      <c r="F4" s="53" t="s">
        <v>15</v>
      </c>
      <c r="G4" s="53" t="s">
        <v>4</v>
      </c>
      <c r="H4" s="3" t="s">
        <v>5</v>
      </c>
      <c r="I4" s="3" t="s">
        <v>6</v>
      </c>
      <c r="J4" s="15" t="s">
        <v>12</v>
      </c>
      <c r="K4" s="3" t="s">
        <v>7</v>
      </c>
      <c r="L4" s="3" t="s">
        <v>13</v>
      </c>
      <c r="M4" s="3" t="s">
        <v>8</v>
      </c>
      <c r="N4" s="3" t="s">
        <v>9</v>
      </c>
      <c r="P4" s="60" t="s">
        <v>6</v>
      </c>
      <c r="Q4" s="60" t="s">
        <v>12</v>
      </c>
      <c r="R4" s="60" t="s">
        <v>7</v>
      </c>
      <c r="S4" s="60" t="s">
        <v>13</v>
      </c>
      <c r="T4" s="60" t="s">
        <v>8</v>
      </c>
      <c r="U4" s="60" t="s">
        <v>9</v>
      </c>
    </row>
    <row r="5" spans="3:21" ht="15.75" thickBot="1" x14ac:dyDescent="0.3">
      <c r="C5" s="54"/>
      <c r="D5" s="54"/>
      <c r="E5" s="54"/>
      <c r="F5" s="54"/>
      <c r="G5" s="54"/>
      <c r="H5" s="3" t="s">
        <v>10</v>
      </c>
      <c r="I5" s="3" t="s">
        <v>10</v>
      </c>
      <c r="J5" s="15" t="s">
        <v>10</v>
      </c>
      <c r="K5" s="3" t="s">
        <v>10</v>
      </c>
      <c r="L5" s="3" t="s">
        <v>10</v>
      </c>
      <c r="M5" s="3" t="s">
        <v>10</v>
      </c>
      <c r="N5" s="3" t="s">
        <v>10</v>
      </c>
      <c r="Q5" s="61"/>
    </row>
    <row r="6" spans="3:21" ht="15.75" thickBot="1" x14ac:dyDescent="0.3">
      <c r="C6" s="10">
        <v>1</v>
      </c>
      <c r="D6" s="13" t="s">
        <v>14</v>
      </c>
      <c r="E6" s="5" t="s">
        <v>1</v>
      </c>
      <c r="F6" s="5">
        <v>1</v>
      </c>
      <c r="G6" s="5">
        <v>1</v>
      </c>
      <c r="H6" s="11">
        <v>137.96</v>
      </c>
      <c r="I6" s="11">
        <v>103.46599999999999</v>
      </c>
      <c r="J6" s="16">
        <v>98.281000000000006</v>
      </c>
      <c r="K6" s="11">
        <v>364.20100000000002</v>
      </c>
      <c r="L6" s="11">
        <v>364.14100000000002</v>
      </c>
      <c r="M6" s="11">
        <v>602.548</v>
      </c>
      <c r="N6" s="11">
        <f t="shared" ref="N6:N37" si="0">M6-L6</f>
        <v>238.40699999999998</v>
      </c>
      <c r="O6">
        <f>H6*G6</f>
        <v>137.96</v>
      </c>
      <c r="P6" s="1">
        <f>I6*G6</f>
        <v>103.46599999999999</v>
      </c>
      <c r="Q6" s="1">
        <f>J6*G6</f>
        <v>98.281000000000006</v>
      </c>
      <c r="R6" s="1">
        <f>K6*G6</f>
        <v>364.20100000000002</v>
      </c>
      <c r="S6" s="1">
        <f>L6*G6</f>
        <v>364.14100000000002</v>
      </c>
      <c r="T6" s="1">
        <f>M6*G6</f>
        <v>602.548</v>
      </c>
      <c r="U6" s="1">
        <f>N6*G6</f>
        <v>238.40699999999998</v>
      </c>
    </row>
    <row r="7" spans="3:21" ht="15.75" thickBot="1" x14ac:dyDescent="0.3">
      <c r="C7" s="10">
        <v>2</v>
      </c>
      <c r="D7" s="13" t="s">
        <v>16</v>
      </c>
      <c r="E7" s="5" t="s">
        <v>1</v>
      </c>
      <c r="F7" s="5" t="s">
        <v>30</v>
      </c>
      <c r="G7" s="5">
        <v>2</v>
      </c>
      <c r="H7" s="11">
        <v>137.96</v>
      </c>
      <c r="I7" s="11">
        <v>103.46599999999999</v>
      </c>
      <c r="J7" s="16">
        <v>98.281000000000006</v>
      </c>
      <c r="K7" s="11">
        <v>364.20100000000002</v>
      </c>
      <c r="L7" s="11">
        <v>364.14100000000002</v>
      </c>
      <c r="M7" s="11">
        <v>602.548</v>
      </c>
      <c r="N7" s="11">
        <f t="shared" si="0"/>
        <v>238.40699999999998</v>
      </c>
      <c r="O7">
        <f t="shared" ref="O7:O56" si="1">H7*G7</f>
        <v>275.92</v>
      </c>
      <c r="P7" s="1">
        <f t="shared" ref="P7:P56" si="2">I7*G7</f>
        <v>206.93199999999999</v>
      </c>
      <c r="Q7" s="1">
        <f t="shared" ref="Q7:Q56" si="3">J7*G7</f>
        <v>196.56200000000001</v>
      </c>
      <c r="R7" s="1">
        <f t="shared" ref="R7:R56" si="4">K7*G7</f>
        <v>728.40200000000004</v>
      </c>
      <c r="S7" s="1">
        <f t="shared" ref="S7:S56" si="5">L7*G7</f>
        <v>728.28200000000004</v>
      </c>
      <c r="T7" s="1">
        <f t="shared" ref="T7:T56" si="6">M7*G7</f>
        <v>1205.096</v>
      </c>
      <c r="U7" s="1">
        <f t="shared" ref="U7:U28" si="7">N7*G7</f>
        <v>476.81399999999996</v>
      </c>
    </row>
    <row r="8" spans="3:21" ht="15.75" thickBot="1" x14ac:dyDescent="0.3">
      <c r="C8" s="10">
        <v>3</v>
      </c>
      <c r="D8" s="13" t="s">
        <v>17</v>
      </c>
      <c r="E8" s="5" t="s">
        <v>1</v>
      </c>
      <c r="F8" s="5">
        <v>7</v>
      </c>
      <c r="G8" s="5">
        <v>1</v>
      </c>
      <c r="H8" s="11">
        <v>137.96</v>
      </c>
      <c r="I8" s="11">
        <v>103.46599999999999</v>
      </c>
      <c r="J8" s="16">
        <v>98.281000000000006</v>
      </c>
      <c r="K8" s="11">
        <v>364.20100000000002</v>
      </c>
      <c r="L8" s="11">
        <v>364.14100000000002</v>
      </c>
      <c r="M8" s="11">
        <v>602.548</v>
      </c>
      <c r="N8" s="11">
        <f t="shared" si="0"/>
        <v>238.40699999999998</v>
      </c>
      <c r="O8">
        <f t="shared" si="1"/>
        <v>137.96</v>
      </c>
      <c r="P8" s="1">
        <f t="shared" si="2"/>
        <v>103.46599999999999</v>
      </c>
      <c r="Q8" s="1">
        <f t="shared" si="3"/>
        <v>98.281000000000006</v>
      </c>
      <c r="R8" s="1">
        <f t="shared" si="4"/>
        <v>364.20100000000002</v>
      </c>
      <c r="S8" s="1">
        <f t="shared" si="5"/>
        <v>364.14100000000002</v>
      </c>
      <c r="T8" s="1">
        <f t="shared" si="6"/>
        <v>602.548</v>
      </c>
      <c r="U8" s="1">
        <f t="shared" si="7"/>
        <v>238.40699999999998</v>
      </c>
    </row>
    <row r="9" spans="3:21" ht="15.75" thickBot="1" x14ac:dyDescent="0.3">
      <c r="C9" s="10">
        <v>4</v>
      </c>
      <c r="D9" s="13" t="s">
        <v>18</v>
      </c>
      <c r="E9" s="5" t="s">
        <v>1</v>
      </c>
      <c r="F9" s="5" t="s">
        <v>31</v>
      </c>
      <c r="G9" s="5">
        <v>3</v>
      </c>
      <c r="H9" s="11">
        <v>137.96</v>
      </c>
      <c r="I9" s="11">
        <v>103.46599999999999</v>
      </c>
      <c r="J9" s="16">
        <v>98.281000000000006</v>
      </c>
      <c r="K9" s="11">
        <v>364.20100000000002</v>
      </c>
      <c r="L9" s="11">
        <v>364.14100000000002</v>
      </c>
      <c r="M9" s="11">
        <v>602.548</v>
      </c>
      <c r="N9" s="11">
        <f t="shared" si="0"/>
        <v>238.40699999999998</v>
      </c>
      <c r="O9">
        <f t="shared" si="1"/>
        <v>413.88</v>
      </c>
      <c r="P9" s="1">
        <f t="shared" si="2"/>
        <v>310.39799999999997</v>
      </c>
      <c r="Q9" s="1">
        <f t="shared" si="3"/>
        <v>294.84300000000002</v>
      </c>
      <c r="R9" s="1">
        <f t="shared" si="4"/>
        <v>1092.6030000000001</v>
      </c>
      <c r="S9" s="1">
        <f t="shared" si="5"/>
        <v>1092.423</v>
      </c>
      <c r="T9" s="1">
        <f t="shared" si="6"/>
        <v>1807.644</v>
      </c>
      <c r="U9" s="1">
        <f t="shared" si="7"/>
        <v>715.221</v>
      </c>
    </row>
    <row r="10" spans="3:21" ht="15.75" thickBot="1" x14ac:dyDescent="0.3">
      <c r="C10" s="10">
        <v>5</v>
      </c>
      <c r="D10" s="13" t="s">
        <v>32</v>
      </c>
      <c r="E10" s="5" t="s">
        <v>20</v>
      </c>
      <c r="F10" s="8"/>
      <c r="G10" s="5">
        <v>17</v>
      </c>
      <c r="H10" s="11">
        <v>134.97999999999999</v>
      </c>
      <c r="I10" s="11">
        <v>101.35</v>
      </c>
      <c r="J10" s="16">
        <v>95.391000000000005</v>
      </c>
      <c r="K10" s="11">
        <v>356.34699999999998</v>
      </c>
      <c r="L10" s="11">
        <v>352.58100000000002</v>
      </c>
      <c r="M10" s="11">
        <v>585.12300000000005</v>
      </c>
      <c r="N10" s="11">
        <f t="shared" si="0"/>
        <v>232.54200000000003</v>
      </c>
      <c r="O10">
        <f t="shared" si="1"/>
        <v>2294.66</v>
      </c>
      <c r="P10" s="1">
        <f t="shared" si="2"/>
        <v>1722.9499999999998</v>
      </c>
      <c r="Q10" s="1">
        <f t="shared" si="3"/>
        <v>1621.6470000000002</v>
      </c>
      <c r="R10" s="1">
        <f t="shared" si="4"/>
        <v>6057.8989999999994</v>
      </c>
      <c r="S10" s="1">
        <f t="shared" si="5"/>
        <v>5993.8770000000004</v>
      </c>
      <c r="T10" s="1">
        <f t="shared" si="6"/>
        <v>9947.0910000000003</v>
      </c>
      <c r="U10" s="1">
        <f t="shared" si="7"/>
        <v>3953.2140000000004</v>
      </c>
    </row>
    <row r="11" spans="3:21" ht="15.75" thickBot="1" x14ac:dyDescent="0.3">
      <c r="C11" s="10">
        <v>6</v>
      </c>
      <c r="D11" s="13" t="s">
        <v>21</v>
      </c>
      <c r="E11" s="5" t="s">
        <v>20</v>
      </c>
      <c r="F11" s="5"/>
      <c r="G11" s="5">
        <v>72</v>
      </c>
      <c r="H11" s="11">
        <v>134.97999999999999</v>
      </c>
      <c r="I11" s="11">
        <v>101.35</v>
      </c>
      <c r="J11" s="16">
        <v>95.391000000000005</v>
      </c>
      <c r="K11" s="11">
        <v>356.34699999999998</v>
      </c>
      <c r="L11" s="11">
        <v>352.58100000000002</v>
      </c>
      <c r="M11" s="11">
        <v>585.12300000000005</v>
      </c>
      <c r="N11" s="11">
        <f t="shared" si="0"/>
        <v>232.54200000000003</v>
      </c>
      <c r="O11">
        <f t="shared" si="1"/>
        <v>9718.56</v>
      </c>
      <c r="P11" s="1">
        <f t="shared" si="2"/>
        <v>7297.2</v>
      </c>
      <c r="Q11" s="1">
        <f t="shared" si="3"/>
        <v>6868.152</v>
      </c>
      <c r="R11" s="1">
        <f t="shared" si="4"/>
        <v>25656.983999999997</v>
      </c>
      <c r="S11" s="1">
        <f t="shared" si="5"/>
        <v>25385.832000000002</v>
      </c>
      <c r="T11" s="1">
        <f t="shared" si="6"/>
        <v>42128.856</v>
      </c>
      <c r="U11" s="1">
        <f t="shared" si="7"/>
        <v>16743.024000000001</v>
      </c>
    </row>
    <row r="12" spans="3:21" ht="15.75" thickBot="1" x14ac:dyDescent="0.3">
      <c r="C12" s="10">
        <v>7</v>
      </c>
      <c r="D12" s="13" t="s">
        <v>33</v>
      </c>
      <c r="E12" s="5" t="s">
        <v>20</v>
      </c>
      <c r="F12" s="8"/>
      <c r="G12" s="5">
        <v>16</v>
      </c>
      <c r="H12" s="11">
        <v>134.97999999999999</v>
      </c>
      <c r="I12" s="11">
        <v>101.35</v>
      </c>
      <c r="J12" s="16">
        <v>95.391000000000005</v>
      </c>
      <c r="K12" s="11">
        <v>356.34699999999998</v>
      </c>
      <c r="L12" s="11">
        <v>352.58100000000002</v>
      </c>
      <c r="M12" s="11">
        <v>585.12300000000005</v>
      </c>
      <c r="N12" s="11">
        <f t="shared" si="0"/>
        <v>232.54200000000003</v>
      </c>
      <c r="O12">
        <f t="shared" si="1"/>
        <v>2159.6799999999998</v>
      </c>
      <c r="P12" s="1">
        <f t="shared" si="2"/>
        <v>1621.6</v>
      </c>
      <c r="Q12" s="1">
        <f t="shared" si="3"/>
        <v>1526.2560000000001</v>
      </c>
      <c r="R12" s="1">
        <f t="shared" si="4"/>
        <v>5701.5519999999997</v>
      </c>
      <c r="S12" s="1">
        <f t="shared" si="5"/>
        <v>5641.2960000000003</v>
      </c>
      <c r="T12" s="1">
        <f t="shared" si="6"/>
        <v>9361.9680000000008</v>
      </c>
      <c r="U12" s="1">
        <f t="shared" si="7"/>
        <v>3720.6720000000005</v>
      </c>
    </row>
    <row r="13" spans="3:21" ht="15.75" thickBot="1" x14ac:dyDescent="0.3">
      <c r="C13" s="10">
        <v>8</v>
      </c>
      <c r="D13" s="13" t="s">
        <v>19</v>
      </c>
      <c r="E13" s="5" t="s">
        <v>20</v>
      </c>
      <c r="F13" s="5"/>
      <c r="G13" s="5">
        <v>78</v>
      </c>
      <c r="H13" s="11">
        <v>134.97999999999999</v>
      </c>
      <c r="I13" s="11">
        <v>101.35</v>
      </c>
      <c r="J13" s="16">
        <v>95.391000000000005</v>
      </c>
      <c r="K13" s="11">
        <v>356.34699999999998</v>
      </c>
      <c r="L13" s="11">
        <v>352.58100000000002</v>
      </c>
      <c r="M13" s="11">
        <v>585.12300000000005</v>
      </c>
      <c r="N13" s="11">
        <f t="shared" si="0"/>
        <v>232.54200000000003</v>
      </c>
      <c r="O13">
        <f t="shared" si="1"/>
        <v>10528.439999999999</v>
      </c>
      <c r="P13" s="1">
        <f t="shared" si="2"/>
        <v>7905.2999999999993</v>
      </c>
      <c r="Q13" s="1">
        <f t="shared" si="3"/>
        <v>7440.4980000000005</v>
      </c>
      <c r="R13" s="1">
        <f t="shared" si="4"/>
        <v>27795.065999999999</v>
      </c>
      <c r="S13" s="1">
        <f t="shared" si="5"/>
        <v>27501.318000000003</v>
      </c>
      <c r="T13" s="1">
        <f t="shared" si="6"/>
        <v>45639.594000000005</v>
      </c>
      <c r="U13" s="1">
        <f t="shared" si="7"/>
        <v>18138.276000000002</v>
      </c>
    </row>
    <row r="14" spans="3:21" ht="15.75" thickBot="1" x14ac:dyDescent="0.3">
      <c r="C14" s="10">
        <v>9</v>
      </c>
      <c r="D14" s="13" t="s">
        <v>22</v>
      </c>
      <c r="E14" s="5" t="s">
        <v>23</v>
      </c>
      <c r="F14" s="8" t="s">
        <v>34</v>
      </c>
      <c r="G14" s="5">
        <v>2</v>
      </c>
      <c r="H14" s="11">
        <v>149.01</v>
      </c>
      <c r="I14" s="11">
        <v>111.758</v>
      </c>
      <c r="J14" s="16">
        <v>105.48699999999999</v>
      </c>
      <c r="K14" s="11">
        <v>393.387</v>
      </c>
      <c r="L14" s="11">
        <v>392.964</v>
      </c>
      <c r="M14" s="11">
        <v>650.68200000000002</v>
      </c>
      <c r="N14" s="11">
        <f t="shared" si="0"/>
        <v>257.71800000000002</v>
      </c>
      <c r="O14">
        <f t="shared" si="1"/>
        <v>298.02</v>
      </c>
      <c r="P14" s="1">
        <f t="shared" si="2"/>
        <v>223.51599999999999</v>
      </c>
      <c r="Q14" s="1">
        <f t="shared" si="3"/>
        <v>210.97399999999999</v>
      </c>
      <c r="R14" s="1">
        <f t="shared" si="4"/>
        <v>786.774</v>
      </c>
      <c r="S14" s="1">
        <f t="shared" si="5"/>
        <v>785.928</v>
      </c>
      <c r="T14" s="1">
        <f t="shared" si="6"/>
        <v>1301.364</v>
      </c>
      <c r="U14" s="1">
        <f t="shared" si="7"/>
        <v>515.43600000000004</v>
      </c>
    </row>
    <row r="15" spans="3:21" ht="15.75" thickBot="1" x14ac:dyDescent="0.3">
      <c r="C15" s="10">
        <v>10</v>
      </c>
      <c r="D15" s="13" t="s">
        <v>24</v>
      </c>
      <c r="E15" s="5" t="s">
        <v>23</v>
      </c>
      <c r="F15" s="5"/>
      <c r="G15" s="5">
        <v>5</v>
      </c>
      <c r="H15" s="11">
        <v>149.01</v>
      </c>
      <c r="I15" s="11">
        <v>111.758</v>
      </c>
      <c r="J15" s="16">
        <v>105.48699999999999</v>
      </c>
      <c r="K15" s="11">
        <v>393.387</v>
      </c>
      <c r="L15" s="11">
        <v>392.964</v>
      </c>
      <c r="M15" s="11">
        <v>650.68200000000002</v>
      </c>
      <c r="N15" s="11">
        <f t="shared" si="0"/>
        <v>257.71800000000002</v>
      </c>
      <c r="O15">
        <f t="shared" si="1"/>
        <v>745.05</v>
      </c>
      <c r="P15" s="1">
        <f t="shared" si="2"/>
        <v>558.79</v>
      </c>
      <c r="Q15" s="1">
        <f t="shared" si="3"/>
        <v>527.43499999999995</v>
      </c>
      <c r="R15" s="1">
        <f t="shared" si="4"/>
        <v>1966.9349999999999</v>
      </c>
      <c r="S15" s="1">
        <f t="shared" si="5"/>
        <v>1964.82</v>
      </c>
      <c r="T15" s="1">
        <f t="shared" si="6"/>
        <v>3253.41</v>
      </c>
      <c r="U15" s="1">
        <f t="shared" si="7"/>
        <v>1288.5900000000001</v>
      </c>
    </row>
    <row r="16" spans="3:21" ht="15.75" thickBot="1" x14ac:dyDescent="0.3">
      <c r="C16" s="10">
        <v>11</v>
      </c>
      <c r="D16" s="13" t="s">
        <v>25</v>
      </c>
      <c r="E16" s="5" t="s">
        <v>23</v>
      </c>
      <c r="F16" s="8"/>
      <c r="G16" s="5">
        <v>2</v>
      </c>
      <c r="H16" s="11">
        <v>149.01</v>
      </c>
      <c r="I16" s="11">
        <v>111.758</v>
      </c>
      <c r="J16" s="16">
        <v>105.48699999999999</v>
      </c>
      <c r="K16" s="11">
        <v>393.387</v>
      </c>
      <c r="L16" s="11">
        <v>392.964</v>
      </c>
      <c r="M16" s="11">
        <v>650.68200000000002</v>
      </c>
      <c r="N16" s="11">
        <f t="shared" si="0"/>
        <v>257.71800000000002</v>
      </c>
      <c r="O16">
        <f t="shared" si="1"/>
        <v>298.02</v>
      </c>
      <c r="P16" s="1">
        <f t="shared" si="2"/>
        <v>223.51599999999999</v>
      </c>
      <c r="Q16" s="1">
        <f t="shared" si="3"/>
        <v>210.97399999999999</v>
      </c>
      <c r="R16" s="1">
        <f t="shared" si="4"/>
        <v>786.774</v>
      </c>
      <c r="S16" s="1">
        <f t="shared" si="5"/>
        <v>785.928</v>
      </c>
      <c r="T16" s="1">
        <f t="shared" si="6"/>
        <v>1301.364</v>
      </c>
      <c r="U16" s="1">
        <f t="shared" si="7"/>
        <v>515.43600000000004</v>
      </c>
    </row>
    <row r="17" spans="3:21" ht="15.75" thickBot="1" x14ac:dyDescent="0.3">
      <c r="C17" s="10">
        <v>12</v>
      </c>
      <c r="D17" s="13" t="s">
        <v>26</v>
      </c>
      <c r="E17" s="5" t="s">
        <v>23</v>
      </c>
      <c r="F17" s="5"/>
      <c r="G17" s="5">
        <v>5</v>
      </c>
      <c r="H17" s="11">
        <v>149.01</v>
      </c>
      <c r="I17" s="11">
        <v>111.758</v>
      </c>
      <c r="J17" s="16">
        <v>105.48699999999999</v>
      </c>
      <c r="K17" s="11">
        <v>393.387</v>
      </c>
      <c r="L17" s="11">
        <v>392.964</v>
      </c>
      <c r="M17" s="11">
        <v>650.68200000000002</v>
      </c>
      <c r="N17" s="11">
        <f t="shared" si="0"/>
        <v>257.71800000000002</v>
      </c>
      <c r="O17">
        <f t="shared" si="1"/>
        <v>745.05</v>
      </c>
      <c r="P17" s="1">
        <f t="shared" si="2"/>
        <v>558.79</v>
      </c>
      <c r="Q17" s="1">
        <f t="shared" si="3"/>
        <v>527.43499999999995</v>
      </c>
      <c r="R17" s="1">
        <f t="shared" si="4"/>
        <v>1966.9349999999999</v>
      </c>
      <c r="S17" s="1">
        <f t="shared" si="5"/>
        <v>1964.82</v>
      </c>
      <c r="T17" s="1">
        <f t="shared" si="6"/>
        <v>3253.41</v>
      </c>
      <c r="U17" s="1">
        <f t="shared" si="7"/>
        <v>1288.5900000000001</v>
      </c>
    </row>
    <row r="18" spans="3:21" ht="15.75" thickBot="1" x14ac:dyDescent="0.3">
      <c r="C18" s="10">
        <v>13</v>
      </c>
      <c r="D18" s="13" t="s">
        <v>36</v>
      </c>
      <c r="E18" s="5" t="s">
        <v>35</v>
      </c>
      <c r="F18" s="8"/>
      <c r="G18" s="5">
        <v>2</v>
      </c>
      <c r="H18" s="11">
        <v>150</v>
      </c>
      <c r="I18" s="11">
        <v>112.5</v>
      </c>
      <c r="J18" s="16">
        <v>109.538</v>
      </c>
      <c r="K18" s="11">
        <v>395.99900000000002</v>
      </c>
      <c r="L18" s="11">
        <v>393.96800000000002</v>
      </c>
      <c r="M18" s="11">
        <v>655.67499999999995</v>
      </c>
      <c r="N18" s="11">
        <f t="shared" si="0"/>
        <v>261.70699999999994</v>
      </c>
      <c r="O18">
        <f t="shared" si="1"/>
        <v>300</v>
      </c>
      <c r="P18" s="1">
        <f t="shared" si="2"/>
        <v>225</v>
      </c>
      <c r="Q18" s="1">
        <f t="shared" si="3"/>
        <v>219.07599999999999</v>
      </c>
      <c r="R18" s="1">
        <f t="shared" si="4"/>
        <v>791.99800000000005</v>
      </c>
      <c r="S18" s="1">
        <f t="shared" si="5"/>
        <v>787.93600000000004</v>
      </c>
      <c r="T18" s="1">
        <f t="shared" si="6"/>
        <v>1311.35</v>
      </c>
      <c r="U18" s="1">
        <f t="shared" si="7"/>
        <v>523.41399999999987</v>
      </c>
    </row>
    <row r="19" spans="3:21" ht="15.75" thickBot="1" x14ac:dyDescent="0.3">
      <c r="C19" s="10">
        <v>14</v>
      </c>
      <c r="D19" s="13" t="s">
        <v>26</v>
      </c>
      <c r="E19" s="5" t="s">
        <v>35</v>
      </c>
      <c r="F19" s="5"/>
      <c r="G19" s="5">
        <v>1</v>
      </c>
      <c r="H19" s="11">
        <v>150</v>
      </c>
      <c r="I19" s="11">
        <v>112.5</v>
      </c>
      <c r="J19" s="16">
        <v>109.538</v>
      </c>
      <c r="K19" s="11">
        <v>395.99900000000002</v>
      </c>
      <c r="L19" s="11">
        <v>393.96800000000002</v>
      </c>
      <c r="M19" s="11">
        <v>655.67499999999995</v>
      </c>
      <c r="N19" s="11">
        <f t="shared" si="0"/>
        <v>261.70699999999994</v>
      </c>
      <c r="O19">
        <f t="shared" si="1"/>
        <v>150</v>
      </c>
      <c r="P19" s="1">
        <f t="shared" si="2"/>
        <v>112.5</v>
      </c>
      <c r="Q19" s="1">
        <f t="shared" si="3"/>
        <v>109.538</v>
      </c>
      <c r="R19" s="1">
        <f t="shared" si="4"/>
        <v>395.99900000000002</v>
      </c>
      <c r="S19" s="1">
        <f t="shared" si="5"/>
        <v>393.96800000000002</v>
      </c>
      <c r="T19" s="1">
        <f t="shared" si="6"/>
        <v>655.67499999999995</v>
      </c>
      <c r="U19" s="1">
        <f t="shared" si="7"/>
        <v>261.70699999999994</v>
      </c>
    </row>
    <row r="20" spans="3:21" ht="15.75" thickBot="1" x14ac:dyDescent="0.3">
      <c r="C20" s="10">
        <v>15</v>
      </c>
      <c r="D20" s="13" t="s">
        <v>38</v>
      </c>
      <c r="E20" s="5" t="s">
        <v>39</v>
      </c>
      <c r="F20" s="8"/>
      <c r="G20" s="5">
        <v>1</v>
      </c>
      <c r="H20" s="11">
        <v>128.66</v>
      </c>
      <c r="I20" s="11">
        <v>96.498000000000005</v>
      </c>
      <c r="J20" s="16">
        <v>92.143000000000001</v>
      </c>
      <c r="K20" s="11">
        <v>339.67399999999998</v>
      </c>
      <c r="L20" s="11">
        <v>339.59</v>
      </c>
      <c r="M20" s="11">
        <v>564.56200000000001</v>
      </c>
      <c r="N20" s="11">
        <f t="shared" si="0"/>
        <v>224.97200000000004</v>
      </c>
      <c r="O20">
        <f t="shared" si="1"/>
        <v>128.66</v>
      </c>
      <c r="P20" s="1">
        <f t="shared" si="2"/>
        <v>96.498000000000005</v>
      </c>
      <c r="Q20" s="1">
        <f t="shared" si="3"/>
        <v>92.143000000000001</v>
      </c>
      <c r="R20" s="1">
        <f t="shared" si="4"/>
        <v>339.67399999999998</v>
      </c>
      <c r="S20" s="1">
        <f t="shared" si="5"/>
        <v>339.59</v>
      </c>
      <c r="T20" s="1">
        <f t="shared" si="6"/>
        <v>564.56200000000001</v>
      </c>
      <c r="U20" s="1">
        <f t="shared" si="7"/>
        <v>224.97200000000004</v>
      </c>
    </row>
    <row r="21" spans="3:21" ht="15.75" thickBot="1" x14ac:dyDescent="0.3">
      <c r="C21" s="10">
        <v>16</v>
      </c>
      <c r="D21" s="13" t="s">
        <v>40</v>
      </c>
      <c r="E21" s="5" t="s">
        <v>39</v>
      </c>
      <c r="F21" s="5"/>
      <c r="G21" s="5">
        <v>3</v>
      </c>
      <c r="H21" s="11">
        <v>128.66</v>
      </c>
      <c r="I21" s="11">
        <v>96.498000000000005</v>
      </c>
      <c r="J21" s="16">
        <v>92.143000000000001</v>
      </c>
      <c r="K21" s="11">
        <v>339.67399999999998</v>
      </c>
      <c r="L21" s="11">
        <v>339.59</v>
      </c>
      <c r="M21" s="11">
        <v>564.56200000000001</v>
      </c>
      <c r="N21" s="11">
        <f t="shared" si="0"/>
        <v>224.97200000000004</v>
      </c>
      <c r="O21">
        <f t="shared" si="1"/>
        <v>385.98</v>
      </c>
      <c r="P21" s="1">
        <f t="shared" si="2"/>
        <v>289.49400000000003</v>
      </c>
      <c r="Q21" s="1">
        <f t="shared" si="3"/>
        <v>276.42899999999997</v>
      </c>
      <c r="R21" s="1">
        <f t="shared" si="4"/>
        <v>1019.0219999999999</v>
      </c>
      <c r="S21" s="1">
        <f t="shared" si="5"/>
        <v>1018.77</v>
      </c>
      <c r="T21" s="1">
        <f t="shared" si="6"/>
        <v>1693.6860000000001</v>
      </c>
      <c r="U21" s="1">
        <f t="shared" si="7"/>
        <v>674.91600000000017</v>
      </c>
    </row>
    <row r="22" spans="3:21" ht="15.75" thickBot="1" x14ac:dyDescent="0.3">
      <c r="C22" s="10">
        <v>17</v>
      </c>
      <c r="D22" s="13" t="s">
        <v>41</v>
      </c>
      <c r="E22" s="5" t="s">
        <v>39</v>
      </c>
      <c r="F22" s="8"/>
      <c r="G22" s="5">
        <v>1</v>
      </c>
      <c r="H22" s="11">
        <v>128.66</v>
      </c>
      <c r="I22" s="11">
        <v>96.498000000000005</v>
      </c>
      <c r="J22" s="16">
        <v>92.143000000000001</v>
      </c>
      <c r="K22" s="11">
        <v>339.67399999999998</v>
      </c>
      <c r="L22" s="11">
        <v>339.59</v>
      </c>
      <c r="M22" s="11">
        <v>564.56200000000001</v>
      </c>
      <c r="N22" s="11">
        <f t="shared" si="0"/>
        <v>224.97200000000004</v>
      </c>
      <c r="O22">
        <f t="shared" si="1"/>
        <v>128.66</v>
      </c>
      <c r="P22" s="1">
        <f t="shared" si="2"/>
        <v>96.498000000000005</v>
      </c>
      <c r="Q22" s="1">
        <f t="shared" si="3"/>
        <v>92.143000000000001</v>
      </c>
      <c r="R22" s="1">
        <f t="shared" si="4"/>
        <v>339.67399999999998</v>
      </c>
      <c r="S22" s="1">
        <f t="shared" si="5"/>
        <v>339.59</v>
      </c>
      <c r="T22" s="1">
        <f t="shared" si="6"/>
        <v>564.56200000000001</v>
      </c>
      <c r="U22" s="1">
        <f t="shared" si="7"/>
        <v>224.97200000000004</v>
      </c>
    </row>
    <row r="23" spans="3:21" ht="15.75" thickBot="1" x14ac:dyDescent="0.3">
      <c r="C23" s="10">
        <v>18</v>
      </c>
      <c r="D23" s="13" t="s">
        <v>37</v>
      </c>
      <c r="E23" s="5" t="s">
        <v>39</v>
      </c>
      <c r="F23" s="5"/>
      <c r="G23" s="5">
        <v>3</v>
      </c>
      <c r="H23" s="11">
        <v>128.66</v>
      </c>
      <c r="I23" s="11">
        <v>96.498000000000005</v>
      </c>
      <c r="J23" s="16">
        <v>92.143000000000001</v>
      </c>
      <c r="K23" s="11">
        <v>339.67399999999998</v>
      </c>
      <c r="L23" s="11">
        <v>339.59</v>
      </c>
      <c r="M23" s="11">
        <v>564.56200000000001</v>
      </c>
      <c r="N23" s="11">
        <f t="shared" si="0"/>
        <v>224.97200000000004</v>
      </c>
      <c r="O23">
        <f t="shared" si="1"/>
        <v>385.98</v>
      </c>
      <c r="P23" s="1">
        <f t="shared" si="2"/>
        <v>289.49400000000003</v>
      </c>
      <c r="Q23" s="1">
        <f t="shared" si="3"/>
        <v>276.42899999999997</v>
      </c>
      <c r="R23" s="1">
        <f t="shared" si="4"/>
        <v>1019.0219999999999</v>
      </c>
      <c r="S23" s="1">
        <f t="shared" si="5"/>
        <v>1018.77</v>
      </c>
      <c r="T23" s="1">
        <f t="shared" si="6"/>
        <v>1693.6860000000001</v>
      </c>
      <c r="U23" s="1">
        <f t="shared" si="7"/>
        <v>674.91600000000017</v>
      </c>
    </row>
    <row r="24" spans="3:21" ht="15.75" thickBot="1" x14ac:dyDescent="0.3">
      <c r="C24" s="10">
        <v>19</v>
      </c>
      <c r="D24" s="13" t="s">
        <v>42</v>
      </c>
      <c r="E24" s="5" t="s">
        <v>43</v>
      </c>
      <c r="F24" s="8"/>
      <c r="G24" s="5">
        <v>4</v>
      </c>
      <c r="H24" s="11">
        <v>104.94</v>
      </c>
      <c r="I24" s="11">
        <v>78.704999999999998</v>
      </c>
      <c r="J24" s="16">
        <v>75.251000000000005</v>
      </c>
      <c r="K24" s="11">
        <v>277.04199999999997</v>
      </c>
      <c r="L24" s="11">
        <v>272.02100000000002</v>
      </c>
      <c r="M24" s="11">
        <v>458.93299999999999</v>
      </c>
      <c r="N24" s="11">
        <f t="shared" si="0"/>
        <v>186.91199999999998</v>
      </c>
      <c r="O24">
        <f t="shared" si="1"/>
        <v>419.76</v>
      </c>
      <c r="P24" s="1">
        <f t="shared" si="2"/>
        <v>314.82</v>
      </c>
      <c r="Q24" s="1">
        <f t="shared" si="3"/>
        <v>301.00400000000002</v>
      </c>
      <c r="R24" s="1">
        <f t="shared" si="4"/>
        <v>1108.1679999999999</v>
      </c>
      <c r="S24" s="1">
        <f t="shared" si="5"/>
        <v>1088.0840000000001</v>
      </c>
      <c r="T24" s="1">
        <f t="shared" si="6"/>
        <v>1835.732</v>
      </c>
      <c r="U24" s="1">
        <f t="shared" si="7"/>
        <v>747.64799999999991</v>
      </c>
    </row>
    <row r="25" spans="3:21" ht="15.75" thickBot="1" x14ac:dyDescent="0.3">
      <c r="C25" s="10">
        <v>20</v>
      </c>
      <c r="D25" s="13" t="s">
        <v>44</v>
      </c>
      <c r="E25" s="5" t="s">
        <v>43</v>
      </c>
      <c r="F25" s="5"/>
      <c r="G25" s="5">
        <v>39</v>
      </c>
      <c r="H25" s="11">
        <v>104.94</v>
      </c>
      <c r="I25" s="11">
        <v>78.704999999999998</v>
      </c>
      <c r="J25" s="16">
        <v>75.251000000000005</v>
      </c>
      <c r="K25" s="11">
        <v>277.04199999999997</v>
      </c>
      <c r="L25" s="11">
        <v>272.02100000000002</v>
      </c>
      <c r="M25" s="11">
        <v>458.93299999999999</v>
      </c>
      <c r="N25" s="11">
        <f t="shared" si="0"/>
        <v>186.91199999999998</v>
      </c>
      <c r="O25">
        <f t="shared" si="1"/>
        <v>4092.66</v>
      </c>
      <c r="P25" s="1">
        <f t="shared" si="2"/>
        <v>3069.4949999999999</v>
      </c>
      <c r="Q25" s="1">
        <f t="shared" si="3"/>
        <v>2934.7890000000002</v>
      </c>
      <c r="R25" s="1">
        <f t="shared" si="4"/>
        <v>10804.637999999999</v>
      </c>
      <c r="S25" s="1">
        <f t="shared" si="5"/>
        <v>10608.819000000001</v>
      </c>
      <c r="T25" s="1">
        <f t="shared" si="6"/>
        <v>17898.386999999999</v>
      </c>
      <c r="U25" s="1">
        <f t="shared" si="7"/>
        <v>7289.5679999999993</v>
      </c>
    </row>
    <row r="26" spans="3:21" ht="15.75" thickBot="1" x14ac:dyDescent="0.3">
      <c r="C26" s="10">
        <v>21</v>
      </c>
      <c r="D26" s="13" t="s">
        <v>45</v>
      </c>
      <c r="E26" s="5" t="s">
        <v>43</v>
      </c>
      <c r="F26" s="8"/>
      <c r="G26" s="5">
        <v>3</v>
      </c>
      <c r="H26" s="11">
        <v>104.94</v>
      </c>
      <c r="I26" s="11">
        <v>78.704999999999998</v>
      </c>
      <c r="J26" s="16">
        <v>75.251000000000005</v>
      </c>
      <c r="K26" s="11">
        <v>277.04199999999997</v>
      </c>
      <c r="L26" s="11">
        <v>272.02100000000002</v>
      </c>
      <c r="M26" s="11">
        <v>458.93299999999999</v>
      </c>
      <c r="N26" s="11">
        <f t="shared" si="0"/>
        <v>186.91199999999998</v>
      </c>
      <c r="O26">
        <f t="shared" si="1"/>
        <v>314.82</v>
      </c>
      <c r="P26" s="1">
        <f t="shared" si="2"/>
        <v>236.11500000000001</v>
      </c>
      <c r="Q26" s="1">
        <f t="shared" si="3"/>
        <v>225.75300000000001</v>
      </c>
      <c r="R26" s="1">
        <f t="shared" si="4"/>
        <v>831.12599999999998</v>
      </c>
      <c r="S26" s="1">
        <f t="shared" si="5"/>
        <v>816.0630000000001</v>
      </c>
      <c r="T26" s="1">
        <f t="shared" si="6"/>
        <v>1376.799</v>
      </c>
      <c r="U26" s="1">
        <f t="shared" si="7"/>
        <v>560.73599999999988</v>
      </c>
    </row>
    <row r="27" spans="3:21" ht="15.75" thickBot="1" x14ac:dyDescent="0.3">
      <c r="C27" s="10">
        <v>22</v>
      </c>
      <c r="D27" s="13" t="s">
        <v>46</v>
      </c>
      <c r="E27" s="5" t="s">
        <v>43</v>
      </c>
      <c r="F27" s="5"/>
      <c r="G27" s="5">
        <v>38</v>
      </c>
      <c r="H27" s="11">
        <v>104.94</v>
      </c>
      <c r="I27" s="11">
        <v>78.704999999999998</v>
      </c>
      <c r="J27" s="16">
        <v>75.251000000000005</v>
      </c>
      <c r="K27" s="11">
        <v>277.04199999999997</v>
      </c>
      <c r="L27" s="11">
        <v>272.02100000000002</v>
      </c>
      <c r="M27" s="11">
        <v>458.93299999999999</v>
      </c>
      <c r="N27" s="11">
        <f t="shared" si="0"/>
        <v>186.91199999999998</v>
      </c>
      <c r="O27">
        <f t="shared" si="1"/>
        <v>3987.72</v>
      </c>
      <c r="P27" s="1">
        <f t="shared" si="2"/>
        <v>2990.79</v>
      </c>
      <c r="Q27" s="1">
        <f t="shared" si="3"/>
        <v>2859.538</v>
      </c>
      <c r="R27" s="1">
        <f t="shared" si="4"/>
        <v>10527.596</v>
      </c>
      <c r="S27" s="1">
        <f t="shared" si="5"/>
        <v>10336.798000000001</v>
      </c>
      <c r="T27" s="1">
        <f t="shared" si="6"/>
        <v>17439.453999999998</v>
      </c>
      <c r="U27" s="1">
        <f t="shared" si="7"/>
        <v>7102.655999999999</v>
      </c>
    </row>
    <row r="28" spans="3:21" ht="15.75" thickBot="1" x14ac:dyDescent="0.3">
      <c r="C28" s="10">
        <v>23</v>
      </c>
      <c r="D28" s="13" t="s">
        <v>48</v>
      </c>
      <c r="E28" s="5" t="s">
        <v>49</v>
      </c>
      <c r="F28" s="8"/>
      <c r="G28" s="5">
        <v>6</v>
      </c>
      <c r="H28" s="11">
        <v>100.8</v>
      </c>
      <c r="I28" s="11">
        <v>73.316000000000003</v>
      </c>
      <c r="J28" s="16">
        <v>75.599999999999994</v>
      </c>
      <c r="K28" s="11">
        <v>266.11200000000002</v>
      </c>
      <c r="L28" s="11">
        <v>264.28100000000001</v>
      </c>
      <c r="M28" s="11">
        <v>445.11799999999999</v>
      </c>
      <c r="N28" s="11">
        <f t="shared" si="0"/>
        <v>180.83699999999999</v>
      </c>
      <c r="O28">
        <f t="shared" si="1"/>
        <v>604.79999999999995</v>
      </c>
      <c r="P28" s="1">
        <f t="shared" si="2"/>
        <v>439.89600000000002</v>
      </c>
      <c r="Q28" s="1">
        <f t="shared" si="3"/>
        <v>453.59999999999997</v>
      </c>
      <c r="R28" s="1">
        <f t="shared" si="4"/>
        <v>1596.672</v>
      </c>
      <c r="S28" s="1">
        <f t="shared" si="5"/>
        <v>1585.6860000000001</v>
      </c>
      <c r="T28" s="1">
        <f t="shared" si="6"/>
        <v>2670.7080000000001</v>
      </c>
      <c r="U28" s="1">
        <f t="shared" si="7"/>
        <v>1085.0219999999999</v>
      </c>
    </row>
    <row r="29" spans="3:21" ht="15.75" thickBot="1" x14ac:dyDescent="0.3">
      <c r="C29" s="10">
        <v>24</v>
      </c>
      <c r="D29" s="13" t="s">
        <v>50</v>
      </c>
      <c r="E29" s="5" t="s">
        <v>49</v>
      </c>
      <c r="F29" s="5"/>
      <c r="G29" s="5">
        <v>47</v>
      </c>
      <c r="H29" s="11">
        <v>100.8</v>
      </c>
      <c r="I29" s="11">
        <v>73.316000000000003</v>
      </c>
      <c r="J29" s="16">
        <v>75.599999999999994</v>
      </c>
      <c r="K29" s="11">
        <v>266.11200000000002</v>
      </c>
      <c r="L29" s="11">
        <v>264.28100000000001</v>
      </c>
      <c r="M29" s="11">
        <v>445.11799999999999</v>
      </c>
      <c r="N29" s="11">
        <f t="shared" si="0"/>
        <v>180.83699999999999</v>
      </c>
      <c r="O29">
        <f t="shared" si="1"/>
        <v>4737.5999999999995</v>
      </c>
      <c r="P29" s="1">
        <f t="shared" si="2"/>
        <v>3445.8520000000003</v>
      </c>
      <c r="Q29" s="1">
        <f t="shared" si="3"/>
        <v>3553.2</v>
      </c>
      <c r="R29" s="1">
        <f t="shared" si="4"/>
        <v>12507.264000000001</v>
      </c>
      <c r="S29" s="1">
        <f t="shared" si="5"/>
        <v>12421.207</v>
      </c>
      <c r="T29" s="1">
        <f t="shared" si="6"/>
        <v>20920.545999999998</v>
      </c>
      <c r="U29" s="1">
        <f>N29*G29</f>
        <v>8499.3389999999999</v>
      </c>
    </row>
    <row r="30" spans="3:21" ht="15.75" thickBot="1" x14ac:dyDescent="0.3">
      <c r="C30" s="10">
        <v>25</v>
      </c>
      <c r="D30" s="13" t="s">
        <v>51</v>
      </c>
      <c r="E30" s="5" t="s">
        <v>49</v>
      </c>
      <c r="F30" s="8"/>
      <c r="G30" s="5">
        <v>5</v>
      </c>
      <c r="H30" s="11">
        <v>100.8</v>
      </c>
      <c r="I30" s="11">
        <v>73.316000000000003</v>
      </c>
      <c r="J30" s="16">
        <v>75.599999999999994</v>
      </c>
      <c r="K30" s="11">
        <v>266.11200000000002</v>
      </c>
      <c r="L30" s="11">
        <v>264.28100000000001</v>
      </c>
      <c r="M30" s="11">
        <v>445.11799999999999</v>
      </c>
      <c r="N30" s="11">
        <f t="shared" si="0"/>
        <v>180.83699999999999</v>
      </c>
      <c r="O30">
        <f t="shared" si="1"/>
        <v>504</v>
      </c>
      <c r="P30" s="1">
        <f t="shared" si="2"/>
        <v>366.58000000000004</v>
      </c>
      <c r="Q30" s="1">
        <f t="shared" si="3"/>
        <v>378</v>
      </c>
      <c r="R30" s="1">
        <f t="shared" si="4"/>
        <v>1330.5600000000002</v>
      </c>
      <c r="S30" s="1">
        <f t="shared" si="5"/>
        <v>1321.405</v>
      </c>
      <c r="T30" s="1">
        <f t="shared" si="6"/>
        <v>2225.59</v>
      </c>
      <c r="U30" s="1">
        <f>N30*G30</f>
        <v>904.18499999999995</v>
      </c>
    </row>
    <row r="31" spans="3:21" ht="15.75" thickBot="1" x14ac:dyDescent="0.3">
      <c r="C31" s="10">
        <v>26</v>
      </c>
      <c r="D31" s="13" t="s">
        <v>47</v>
      </c>
      <c r="E31" s="5" t="s">
        <v>49</v>
      </c>
      <c r="F31" s="5"/>
      <c r="G31" s="5">
        <v>47</v>
      </c>
      <c r="H31" s="11">
        <v>100.8</v>
      </c>
      <c r="I31" s="11">
        <v>73.316000000000003</v>
      </c>
      <c r="J31" s="16">
        <v>75.599999999999994</v>
      </c>
      <c r="K31" s="11">
        <v>266.11200000000002</v>
      </c>
      <c r="L31" s="11">
        <v>264.28100000000001</v>
      </c>
      <c r="M31" s="11">
        <v>445.11799999999999</v>
      </c>
      <c r="N31" s="11">
        <f t="shared" si="0"/>
        <v>180.83699999999999</v>
      </c>
      <c r="O31">
        <f t="shared" si="1"/>
        <v>4737.5999999999995</v>
      </c>
      <c r="P31" s="1">
        <f t="shared" si="2"/>
        <v>3445.8520000000003</v>
      </c>
      <c r="Q31" s="1">
        <f t="shared" si="3"/>
        <v>3553.2</v>
      </c>
      <c r="R31" s="1">
        <f t="shared" si="4"/>
        <v>12507.264000000001</v>
      </c>
      <c r="S31" s="1">
        <f t="shared" si="5"/>
        <v>12421.207</v>
      </c>
      <c r="T31" s="1">
        <f t="shared" si="6"/>
        <v>20920.545999999998</v>
      </c>
      <c r="U31" s="1">
        <f t="shared" ref="U31:U56" si="8">N31*G31</f>
        <v>8499.3389999999999</v>
      </c>
    </row>
    <row r="32" spans="3:21" ht="15.75" thickBot="1" x14ac:dyDescent="0.3">
      <c r="C32" s="10">
        <v>27</v>
      </c>
      <c r="D32" s="13" t="s">
        <v>52</v>
      </c>
      <c r="E32" s="5" t="s">
        <v>53</v>
      </c>
      <c r="F32" s="8"/>
      <c r="G32" s="5">
        <v>3</v>
      </c>
      <c r="H32" s="11">
        <v>122.67</v>
      </c>
      <c r="I32" s="11">
        <v>92.004999999999995</v>
      </c>
      <c r="J32" s="16">
        <v>88.120999999999995</v>
      </c>
      <c r="K32" s="11">
        <v>323.85700000000003</v>
      </c>
      <c r="L32" s="11">
        <v>323.50099999999998</v>
      </c>
      <c r="M32" s="11">
        <v>539.178</v>
      </c>
      <c r="N32" s="11">
        <f t="shared" si="0"/>
        <v>215.67700000000002</v>
      </c>
      <c r="O32">
        <f t="shared" si="1"/>
        <v>368.01</v>
      </c>
      <c r="P32" s="1">
        <f t="shared" si="2"/>
        <v>276.01499999999999</v>
      </c>
      <c r="Q32" s="1">
        <f t="shared" si="3"/>
        <v>264.363</v>
      </c>
      <c r="R32" s="1">
        <f t="shared" si="4"/>
        <v>971.57100000000014</v>
      </c>
      <c r="S32" s="1">
        <f t="shared" si="5"/>
        <v>970.50299999999993</v>
      </c>
      <c r="T32" s="1">
        <f t="shared" si="6"/>
        <v>1617.5340000000001</v>
      </c>
      <c r="U32" s="1">
        <f t="shared" si="8"/>
        <v>647.03100000000006</v>
      </c>
    </row>
    <row r="33" spans="3:21" ht="15.75" thickBot="1" x14ac:dyDescent="0.3">
      <c r="C33" s="10">
        <v>28</v>
      </c>
      <c r="D33" s="13" t="s">
        <v>54</v>
      </c>
      <c r="E33" s="5" t="s">
        <v>53</v>
      </c>
      <c r="F33" s="5"/>
      <c r="G33" s="5">
        <v>3</v>
      </c>
      <c r="H33" s="11">
        <v>122.67</v>
      </c>
      <c r="I33" s="11">
        <v>92.004999999999995</v>
      </c>
      <c r="J33" s="16">
        <v>88.120999999999995</v>
      </c>
      <c r="K33" s="11">
        <v>323.85700000000003</v>
      </c>
      <c r="L33" s="11">
        <v>323.50099999999998</v>
      </c>
      <c r="M33" s="11">
        <v>539.178</v>
      </c>
      <c r="N33" s="11">
        <f t="shared" si="0"/>
        <v>215.67700000000002</v>
      </c>
      <c r="O33">
        <f t="shared" si="1"/>
        <v>368.01</v>
      </c>
      <c r="P33" s="1">
        <f t="shared" si="2"/>
        <v>276.01499999999999</v>
      </c>
      <c r="Q33" s="1">
        <f t="shared" si="3"/>
        <v>264.363</v>
      </c>
      <c r="R33" s="1">
        <f t="shared" si="4"/>
        <v>971.57100000000014</v>
      </c>
      <c r="S33" s="1">
        <f t="shared" si="5"/>
        <v>970.50299999999993</v>
      </c>
      <c r="T33" s="1">
        <f t="shared" si="6"/>
        <v>1617.5340000000001</v>
      </c>
      <c r="U33" s="1">
        <f t="shared" si="8"/>
        <v>647.03100000000006</v>
      </c>
    </row>
    <row r="34" spans="3:21" ht="15.75" thickBot="1" x14ac:dyDescent="0.3">
      <c r="C34" s="10">
        <v>29</v>
      </c>
      <c r="D34" s="13" t="s">
        <v>55</v>
      </c>
      <c r="E34" s="5" t="s">
        <v>57</v>
      </c>
      <c r="F34" s="8"/>
      <c r="G34" s="5">
        <v>2</v>
      </c>
      <c r="H34" s="11">
        <v>145.68</v>
      </c>
      <c r="I34" s="11">
        <v>109.262</v>
      </c>
      <c r="J34" s="16">
        <v>102.56399999999999</v>
      </c>
      <c r="K34" s="11">
        <v>384.60300000000001</v>
      </c>
      <c r="L34" s="11">
        <v>381.274</v>
      </c>
      <c r="M34" s="11">
        <v>629.33199999999999</v>
      </c>
      <c r="N34" s="11">
        <f t="shared" si="0"/>
        <v>248.05799999999999</v>
      </c>
      <c r="O34">
        <f t="shared" si="1"/>
        <v>291.36</v>
      </c>
      <c r="P34" s="1">
        <f t="shared" si="2"/>
        <v>218.524</v>
      </c>
      <c r="Q34" s="1">
        <f t="shared" si="3"/>
        <v>205.12799999999999</v>
      </c>
      <c r="R34" s="1">
        <f t="shared" si="4"/>
        <v>769.20600000000002</v>
      </c>
      <c r="S34" s="1">
        <f t="shared" si="5"/>
        <v>762.548</v>
      </c>
      <c r="T34" s="1">
        <f t="shared" si="6"/>
        <v>1258.664</v>
      </c>
      <c r="U34" s="1">
        <f t="shared" si="8"/>
        <v>496.11599999999999</v>
      </c>
    </row>
    <row r="35" spans="3:21" ht="15.75" thickBot="1" x14ac:dyDescent="0.3">
      <c r="C35" s="10">
        <v>30</v>
      </c>
      <c r="D35" s="13" t="s">
        <v>56</v>
      </c>
      <c r="E35" s="5" t="s">
        <v>57</v>
      </c>
      <c r="F35" s="5"/>
      <c r="G35" s="5">
        <v>2</v>
      </c>
      <c r="H35" s="11">
        <v>145.68</v>
      </c>
      <c r="I35" s="11">
        <v>109.262</v>
      </c>
      <c r="J35" s="16">
        <v>102.56399999999999</v>
      </c>
      <c r="K35" s="11">
        <v>384.60300000000001</v>
      </c>
      <c r="L35" s="11">
        <v>381.274</v>
      </c>
      <c r="M35" s="11">
        <v>629.33199999999999</v>
      </c>
      <c r="N35" s="11">
        <f t="shared" si="0"/>
        <v>248.05799999999999</v>
      </c>
      <c r="O35">
        <f t="shared" si="1"/>
        <v>291.36</v>
      </c>
      <c r="P35" s="1">
        <f t="shared" si="2"/>
        <v>218.524</v>
      </c>
      <c r="Q35" s="1">
        <f t="shared" si="3"/>
        <v>205.12799999999999</v>
      </c>
      <c r="R35" s="1">
        <f t="shared" si="4"/>
        <v>769.20600000000002</v>
      </c>
      <c r="S35" s="1">
        <f t="shared" si="5"/>
        <v>762.548</v>
      </c>
      <c r="T35" s="1">
        <f t="shared" si="6"/>
        <v>1258.664</v>
      </c>
      <c r="U35" s="1">
        <f t="shared" si="8"/>
        <v>496.11599999999999</v>
      </c>
    </row>
    <row r="36" spans="3:21" ht="15.75" thickBot="1" x14ac:dyDescent="0.3">
      <c r="C36" s="10">
        <v>31</v>
      </c>
      <c r="D36" s="13" t="s">
        <v>59</v>
      </c>
      <c r="E36" s="5" t="s">
        <v>58</v>
      </c>
      <c r="F36" s="8"/>
      <c r="G36" s="5">
        <v>3</v>
      </c>
      <c r="H36" s="11">
        <v>144.51</v>
      </c>
      <c r="I36" s="11">
        <v>108.381</v>
      </c>
      <c r="J36" s="16">
        <v>101.738</v>
      </c>
      <c r="K36" s="11">
        <v>381.50099999999998</v>
      </c>
      <c r="L36" s="11">
        <v>381.47800000000001</v>
      </c>
      <c r="M36" s="11">
        <v>627.79399999999998</v>
      </c>
      <c r="N36" s="11">
        <f t="shared" si="0"/>
        <v>246.31599999999997</v>
      </c>
      <c r="O36">
        <f t="shared" si="1"/>
        <v>433.53</v>
      </c>
      <c r="P36" s="1">
        <f t="shared" si="2"/>
        <v>325.14300000000003</v>
      </c>
      <c r="Q36" s="1">
        <f t="shared" si="3"/>
        <v>305.214</v>
      </c>
      <c r="R36" s="1">
        <f t="shared" si="4"/>
        <v>1144.5029999999999</v>
      </c>
      <c r="S36" s="1">
        <f t="shared" si="5"/>
        <v>1144.434</v>
      </c>
      <c r="T36" s="1">
        <f t="shared" si="6"/>
        <v>1883.3820000000001</v>
      </c>
      <c r="U36" s="1">
        <f t="shared" si="8"/>
        <v>738.94799999999987</v>
      </c>
    </row>
    <row r="37" spans="3:21" ht="15.75" thickBot="1" x14ac:dyDescent="0.3">
      <c r="C37" s="10">
        <v>32</v>
      </c>
      <c r="D37" s="13" t="s">
        <v>60</v>
      </c>
      <c r="E37" s="5" t="s">
        <v>58</v>
      </c>
      <c r="F37" s="5"/>
      <c r="G37" s="5">
        <v>12</v>
      </c>
      <c r="H37" s="11">
        <v>144.51</v>
      </c>
      <c r="I37" s="11">
        <v>108.381</v>
      </c>
      <c r="J37" s="16">
        <v>101.738</v>
      </c>
      <c r="K37" s="11">
        <v>381.50099999999998</v>
      </c>
      <c r="L37" s="11">
        <v>381.47800000000001</v>
      </c>
      <c r="M37" s="11">
        <v>627.79399999999998</v>
      </c>
      <c r="N37" s="11">
        <f t="shared" si="0"/>
        <v>246.31599999999997</v>
      </c>
      <c r="O37">
        <f t="shared" si="1"/>
        <v>1734.12</v>
      </c>
      <c r="P37" s="1">
        <f t="shared" si="2"/>
        <v>1300.5720000000001</v>
      </c>
      <c r="Q37" s="1">
        <f t="shared" si="3"/>
        <v>1220.856</v>
      </c>
      <c r="R37" s="1">
        <f t="shared" si="4"/>
        <v>4578.0119999999997</v>
      </c>
      <c r="S37" s="1">
        <f t="shared" si="5"/>
        <v>4577.7359999999999</v>
      </c>
      <c r="T37" s="1">
        <f t="shared" si="6"/>
        <v>7533.5280000000002</v>
      </c>
      <c r="U37" s="1">
        <f t="shared" si="8"/>
        <v>2955.7919999999995</v>
      </c>
    </row>
    <row r="38" spans="3:21" ht="15.75" thickBot="1" x14ac:dyDescent="0.3">
      <c r="C38" s="10">
        <v>33</v>
      </c>
      <c r="D38" s="13" t="s">
        <v>61</v>
      </c>
      <c r="E38" s="5" t="s">
        <v>58</v>
      </c>
      <c r="F38" s="8"/>
      <c r="G38" s="5">
        <v>3</v>
      </c>
      <c r="H38" s="11">
        <v>144.51</v>
      </c>
      <c r="I38" s="11">
        <v>108.381</v>
      </c>
      <c r="J38" s="16">
        <v>101.738</v>
      </c>
      <c r="K38" s="11">
        <v>381.50099999999998</v>
      </c>
      <c r="L38" s="11">
        <v>381.47800000000001</v>
      </c>
      <c r="M38" s="11">
        <v>627.79399999999998</v>
      </c>
      <c r="N38" s="11">
        <f t="shared" ref="N38:N56" si="9">M38-L38</f>
        <v>246.31599999999997</v>
      </c>
      <c r="O38">
        <f t="shared" si="1"/>
        <v>433.53</v>
      </c>
      <c r="P38" s="1">
        <f t="shared" si="2"/>
        <v>325.14300000000003</v>
      </c>
      <c r="Q38" s="1">
        <f t="shared" si="3"/>
        <v>305.214</v>
      </c>
      <c r="R38" s="1">
        <f t="shared" si="4"/>
        <v>1144.5029999999999</v>
      </c>
      <c r="S38" s="1">
        <f t="shared" si="5"/>
        <v>1144.434</v>
      </c>
      <c r="T38" s="1">
        <f t="shared" si="6"/>
        <v>1883.3820000000001</v>
      </c>
      <c r="U38" s="1">
        <f t="shared" si="8"/>
        <v>738.94799999999987</v>
      </c>
    </row>
    <row r="39" spans="3:21" ht="15.75" thickBot="1" x14ac:dyDescent="0.3">
      <c r="C39" s="10">
        <v>34</v>
      </c>
      <c r="D39" s="13" t="s">
        <v>62</v>
      </c>
      <c r="E39" s="5" t="s">
        <v>58</v>
      </c>
      <c r="F39" s="5"/>
      <c r="G39" s="5">
        <v>13</v>
      </c>
      <c r="H39" s="11">
        <v>144.51</v>
      </c>
      <c r="I39" s="11">
        <v>108.381</v>
      </c>
      <c r="J39" s="16">
        <v>101.738</v>
      </c>
      <c r="K39" s="11">
        <v>381.50099999999998</v>
      </c>
      <c r="L39" s="11">
        <v>381.47800000000001</v>
      </c>
      <c r="M39" s="11">
        <v>627.79399999999998</v>
      </c>
      <c r="N39" s="11">
        <f t="shared" si="9"/>
        <v>246.31599999999997</v>
      </c>
      <c r="O39">
        <f t="shared" si="1"/>
        <v>1878.6299999999999</v>
      </c>
      <c r="P39" s="1">
        <f t="shared" si="2"/>
        <v>1408.953</v>
      </c>
      <c r="Q39" s="1">
        <f t="shared" si="3"/>
        <v>1322.5940000000001</v>
      </c>
      <c r="R39" s="1">
        <f t="shared" si="4"/>
        <v>4959.5129999999999</v>
      </c>
      <c r="S39" s="1">
        <f t="shared" si="5"/>
        <v>4959.2139999999999</v>
      </c>
      <c r="T39" s="1">
        <f t="shared" si="6"/>
        <v>8161.3220000000001</v>
      </c>
      <c r="U39" s="1">
        <f t="shared" si="8"/>
        <v>3202.1079999999997</v>
      </c>
    </row>
    <row r="40" spans="3:21" ht="15.75" thickBot="1" x14ac:dyDescent="0.3">
      <c r="C40" s="10">
        <v>35</v>
      </c>
      <c r="D40" s="13" t="s">
        <v>63</v>
      </c>
      <c r="E40" s="5" t="s">
        <v>65</v>
      </c>
      <c r="F40" s="8"/>
      <c r="G40" s="5">
        <v>1</v>
      </c>
      <c r="H40" s="11">
        <v>126</v>
      </c>
      <c r="I40" s="11">
        <v>94.5</v>
      </c>
      <c r="J40" s="16">
        <v>84.817999999999998</v>
      </c>
      <c r="K40" s="11">
        <v>332.64</v>
      </c>
      <c r="L40" s="11">
        <v>310.28899999999999</v>
      </c>
      <c r="M40" s="11">
        <v>521.52700000000004</v>
      </c>
      <c r="N40" s="11">
        <f t="shared" si="9"/>
        <v>211.23800000000006</v>
      </c>
      <c r="O40">
        <f t="shared" si="1"/>
        <v>126</v>
      </c>
      <c r="P40" s="1">
        <f t="shared" si="2"/>
        <v>94.5</v>
      </c>
      <c r="Q40" s="1">
        <f t="shared" si="3"/>
        <v>84.817999999999998</v>
      </c>
      <c r="R40" s="1">
        <f t="shared" si="4"/>
        <v>332.64</v>
      </c>
      <c r="S40" s="1">
        <f t="shared" si="5"/>
        <v>310.28899999999999</v>
      </c>
      <c r="T40" s="1">
        <f t="shared" si="6"/>
        <v>521.52700000000004</v>
      </c>
      <c r="U40" s="1">
        <f t="shared" si="8"/>
        <v>211.23800000000006</v>
      </c>
    </row>
    <row r="41" spans="3:21" ht="15.75" thickBot="1" x14ac:dyDescent="0.3">
      <c r="C41" s="10">
        <v>36</v>
      </c>
      <c r="D41" s="13" t="s">
        <v>64</v>
      </c>
      <c r="E41" s="5" t="s">
        <v>65</v>
      </c>
      <c r="F41" s="5"/>
      <c r="G41" s="5">
        <v>1</v>
      </c>
      <c r="H41" s="11">
        <v>126</v>
      </c>
      <c r="I41" s="11">
        <v>94.5</v>
      </c>
      <c r="J41" s="16">
        <v>84.817999999999998</v>
      </c>
      <c r="K41" s="11">
        <v>332.64</v>
      </c>
      <c r="L41" s="11">
        <v>310.28899999999999</v>
      </c>
      <c r="M41" s="11">
        <v>521.52700000000004</v>
      </c>
      <c r="N41" s="11">
        <f t="shared" si="9"/>
        <v>211.23800000000006</v>
      </c>
      <c r="O41">
        <f t="shared" si="1"/>
        <v>126</v>
      </c>
      <c r="P41" s="1">
        <f t="shared" si="2"/>
        <v>94.5</v>
      </c>
      <c r="Q41" s="1">
        <f t="shared" si="3"/>
        <v>84.817999999999998</v>
      </c>
      <c r="R41" s="1">
        <f t="shared" si="4"/>
        <v>332.64</v>
      </c>
      <c r="S41" s="1">
        <f t="shared" si="5"/>
        <v>310.28899999999999</v>
      </c>
      <c r="T41" s="1">
        <f t="shared" si="6"/>
        <v>521.52700000000004</v>
      </c>
      <c r="U41" s="1">
        <f t="shared" si="8"/>
        <v>211.23800000000006</v>
      </c>
    </row>
    <row r="42" spans="3:21" ht="15.75" thickBot="1" x14ac:dyDescent="0.3">
      <c r="C42" s="10">
        <v>37</v>
      </c>
      <c r="D42" s="13" t="s">
        <v>66</v>
      </c>
      <c r="E42" s="5" t="s">
        <v>67</v>
      </c>
      <c r="F42" s="8"/>
      <c r="G42" s="5">
        <v>1</v>
      </c>
      <c r="H42" s="11">
        <v>122.747</v>
      </c>
      <c r="I42" s="11">
        <v>92.06</v>
      </c>
      <c r="J42" s="16">
        <v>87.765000000000001</v>
      </c>
      <c r="K42" s="11">
        <v>324.05200000000002</v>
      </c>
      <c r="L42" s="11">
        <v>322.07600000000002</v>
      </c>
      <c r="M42" s="11">
        <v>535.76</v>
      </c>
      <c r="N42" s="11">
        <f t="shared" si="9"/>
        <v>213.68399999999997</v>
      </c>
      <c r="O42">
        <f t="shared" si="1"/>
        <v>122.747</v>
      </c>
      <c r="P42" s="1">
        <f t="shared" si="2"/>
        <v>92.06</v>
      </c>
      <c r="Q42" s="1">
        <f t="shared" si="3"/>
        <v>87.765000000000001</v>
      </c>
      <c r="R42" s="1">
        <f t="shared" si="4"/>
        <v>324.05200000000002</v>
      </c>
      <c r="S42" s="1">
        <f t="shared" si="5"/>
        <v>322.07600000000002</v>
      </c>
      <c r="T42" s="1">
        <f t="shared" si="6"/>
        <v>535.76</v>
      </c>
      <c r="U42" s="1">
        <f t="shared" si="8"/>
        <v>213.68399999999997</v>
      </c>
    </row>
    <row r="43" spans="3:21" ht="15.75" thickBot="1" x14ac:dyDescent="0.3">
      <c r="C43" s="10">
        <v>38</v>
      </c>
      <c r="D43" s="13" t="s">
        <v>68</v>
      </c>
      <c r="E43" s="5" t="s">
        <v>67</v>
      </c>
      <c r="F43" s="5"/>
      <c r="G43" s="5">
        <v>1</v>
      </c>
      <c r="H43" s="11">
        <v>122.747</v>
      </c>
      <c r="I43" s="11">
        <v>92.06</v>
      </c>
      <c r="J43" s="16">
        <v>87.765000000000001</v>
      </c>
      <c r="K43" s="11">
        <v>324.05200000000002</v>
      </c>
      <c r="L43" s="11">
        <v>322.07600000000002</v>
      </c>
      <c r="M43" s="11">
        <v>535.76</v>
      </c>
      <c r="N43" s="11">
        <f t="shared" si="9"/>
        <v>213.68399999999997</v>
      </c>
      <c r="O43">
        <f t="shared" si="1"/>
        <v>122.747</v>
      </c>
      <c r="P43" s="1">
        <f t="shared" si="2"/>
        <v>92.06</v>
      </c>
      <c r="Q43" s="1">
        <f t="shared" si="3"/>
        <v>87.765000000000001</v>
      </c>
      <c r="R43" s="1">
        <f t="shared" si="4"/>
        <v>324.05200000000002</v>
      </c>
      <c r="S43" s="1">
        <f t="shared" si="5"/>
        <v>322.07600000000002</v>
      </c>
      <c r="T43" s="1">
        <f t="shared" si="6"/>
        <v>535.76</v>
      </c>
      <c r="U43" s="1">
        <f t="shared" si="8"/>
        <v>213.68399999999997</v>
      </c>
    </row>
    <row r="44" spans="3:21" ht="15.75" thickBot="1" x14ac:dyDescent="0.3">
      <c r="C44" s="10">
        <v>39</v>
      </c>
      <c r="D44" s="13" t="s">
        <v>69</v>
      </c>
      <c r="E44" s="5" t="s">
        <v>70</v>
      </c>
      <c r="F44" s="8"/>
      <c r="G44" s="5">
        <v>1</v>
      </c>
      <c r="H44" s="11">
        <v>144.76</v>
      </c>
      <c r="I44" s="11">
        <v>108.566</v>
      </c>
      <c r="J44" s="16">
        <v>102.756</v>
      </c>
      <c r="K44" s="11">
        <v>382.15300000000002</v>
      </c>
      <c r="L44" s="11">
        <v>382.07600000000002</v>
      </c>
      <c r="M44" s="11">
        <v>631.76599999999996</v>
      </c>
      <c r="N44" s="11">
        <f t="shared" si="9"/>
        <v>249.68999999999994</v>
      </c>
      <c r="O44">
        <f t="shared" si="1"/>
        <v>144.76</v>
      </c>
      <c r="P44" s="1">
        <f t="shared" si="2"/>
        <v>108.566</v>
      </c>
      <c r="Q44" s="1">
        <f t="shared" si="3"/>
        <v>102.756</v>
      </c>
      <c r="R44" s="1">
        <f t="shared" si="4"/>
        <v>382.15300000000002</v>
      </c>
      <c r="S44" s="1">
        <f t="shared" si="5"/>
        <v>382.07600000000002</v>
      </c>
      <c r="T44" s="1">
        <f t="shared" si="6"/>
        <v>631.76599999999996</v>
      </c>
      <c r="U44" s="1">
        <f t="shared" si="8"/>
        <v>249.68999999999994</v>
      </c>
    </row>
    <row r="45" spans="3:21" ht="15.75" thickBot="1" x14ac:dyDescent="0.3">
      <c r="C45" s="10">
        <v>40</v>
      </c>
      <c r="D45" s="13" t="s">
        <v>71</v>
      </c>
      <c r="E45" s="5" t="s">
        <v>70</v>
      </c>
      <c r="F45" s="5"/>
      <c r="G45" s="5">
        <v>6</v>
      </c>
      <c r="H45" s="11">
        <v>144.76</v>
      </c>
      <c r="I45" s="11">
        <v>108.566</v>
      </c>
      <c r="J45" s="16">
        <v>102.756</v>
      </c>
      <c r="K45" s="11">
        <v>382.15300000000002</v>
      </c>
      <c r="L45" s="11">
        <v>382.07600000000002</v>
      </c>
      <c r="M45" s="11">
        <v>631.76599999999996</v>
      </c>
      <c r="N45" s="11">
        <f t="shared" si="9"/>
        <v>249.68999999999994</v>
      </c>
      <c r="O45">
        <f t="shared" si="1"/>
        <v>868.56</v>
      </c>
      <c r="P45" s="1">
        <f t="shared" si="2"/>
        <v>651.39599999999996</v>
      </c>
      <c r="Q45" s="1">
        <f t="shared" si="3"/>
        <v>616.53600000000006</v>
      </c>
      <c r="R45" s="1">
        <f t="shared" si="4"/>
        <v>2292.9180000000001</v>
      </c>
      <c r="S45" s="1">
        <f t="shared" si="5"/>
        <v>2292.4560000000001</v>
      </c>
      <c r="T45" s="1">
        <f t="shared" si="6"/>
        <v>3790.5959999999995</v>
      </c>
      <c r="U45" s="1">
        <f t="shared" si="8"/>
        <v>1498.1399999999996</v>
      </c>
    </row>
    <row r="46" spans="3:21" ht="15.75" thickBot="1" x14ac:dyDescent="0.3">
      <c r="C46" s="10">
        <v>41</v>
      </c>
      <c r="D46" s="13" t="s">
        <v>72</v>
      </c>
      <c r="E46" s="5" t="s">
        <v>70</v>
      </c>
      <c r="F46" s="8"/>
      <c r="G46" s="5">
        <v>1</v>
      </c>
      <c r="H46" s="11">
        <v>144.76</v>
      </c>
      <c r="I46" s="11">
        <v>108.566</v>
      </c>
      <c r="J46" s="16">
        <v>102.756</v>
      </c>
      <c r="K46" s="11">
        <v>382.15300000000002</v>
      </c>
      <c r="L46" s="11">
        <v>382.07600000000002</v>
      </c>
      <c r="M46" s="11">
        <v>631.76599999999996</v>
      </c>
      <c r="N46" s="11">
        <f t="shared" si="9"/>
        <v>249.68999999999994</v>
      </c>
      <c r="O46">
        <f t="shared" si="1"/>
        <v>144.76</v>
      </c>
      <c r="P46" s="1">
        <f t="shared" si="2"/>
        <v>108.566</v>
      </c>
      <c r="Q46" s="1">
        <f t="shared" si="3"/>
        <v>102.756</v>
      </c>
      <c r="R46" s="1">
        <f t="shared" si="4"/>
        <v>382.15300000000002</v>
      </c>
      <c r="S46" s="1">
        <f t="shared" si="5"/>
        <v>382.07600000000002</v>
      </c>
      <c r="T46" s="1">
        <f t="shared" si="6"/>
        <v>631.76599999999996</v>
      </c>
      <c r="U46" s="1">
        <f t="shared" si="8"/>
        <v>249.68999999999994</v>
      </c>
    </row>
    <row r="47" spans="3:21" ht="15.75" thickBot="1" x14ac:dyDescent="0.3">
      <c r="C47" s="10">
        <v>42</v>
      </c>
      <c r="D47" s="13" t="s">
        <v>73</v>
      </c>
      <c r="E47" s="5" t="s">
        <v>70</v>
      </c>
      <c r="F47" s="5"/>
      <c r="G47" s="5">
        <v>6</v>
      </c>
      <c r="H47" s="11">
        <v>144.76</v>
      </c>
      <c r="I47" s="11">
        <v>108.566</v>
      </c>
      <c r="J47" s="16">
        <v>102.756</v>
      </c>
      <c r="K47" s="11">
        <v>382.15300000000002</v>
      </c>
      <c r="L47" s="11">
        <v>382.07600000000002</v>
      </c>
      <c r="M47" s="11">
        <v>631.76599999999996</v>
      </c>
      <c r="N47" s="11">
        <f t="shared" si="9"/>
        <v>249.68999999999994</v>
      </c>
      <c r="O47">
        <f t="shared" si="1"/>
        <v>868.56</v>
      </c>
      <c r="P47" s="1">
        <f t="shared" si="2"/>
        <v>651.39599999999996</v>
      </c>
      <c r="Q47" s="1">
        <f t="shared" si="3"/>
        <v>616.53600000000006</v>
      </c>
      <c r="R47" s="1">
        <f t="shared" si="4"/>
        <v>2292.9180000000001</v>
      </c>
      <c r="S47" s="1">
        <f t="shared" si="5"/>
        <v>2292.4560000000001</v>
      </c>
      <c r="T47" s="1">
        <f t="shared" si="6"/>
        <v>3790.5959999999995</v>
      </c>
      <c r="U47" s="1">
        <f t="shared" si="8"/>
        <v>1498.1399999999996</v>
      </c>
    </row>
    <row r="48" spans="3:21" ht="15.75" thickBot="1" x14ac:dyDescent="0.3">
      <c r="C48" s="10">
        <v>43</v>
      </c>
      <c r="D48" s="13" t="s">
        <v>75</v>
      </c>
      <c r="E48" s="5" t="s">
        <v>76</v>
      </c>
      <c r="F48" s="8"/>
      <c r="G48" s="5">
        <v>4</v>
      </c>
      <c r="H48" s="11">
        <v>107.34</v>
      </c>
      <c r="I48" s="11">
        <v>80.509</v>
      </c>
      <c r="J48" s="16">
        <v>77.656000000000006</v>
      </c>
      <c r="K48" s="11">
        <v>283.39</v>
      </c>
      <c r="L48" s="11">
        <v>281.64</v>
      </c>
      <c r="M48" s="11">
        <v>473.36099999999999</v>
      </c>
      <c r="N48" s="11">
        <f t="shared" si="9"/>
        <v>191.721</v>
      </c>
      <c r="O48">
        <f t="shared" si="1"/>
        <v>429.36</v>
      </c>
      <c r="P48" s="1">
        <f t="shared" si="2"/>
        <v>322.036</v>
      </c>
      <c r="Q48" s="1">
        <f t="shared" si="3"/>
        <v>310.62400000000002</v>
      </c>
      <c r="R48" s="1">
        <f t="shared" si="4"/>
        <v>1133.56</v>
      </c>
      <c r="S48" s="1">
        <f t="shared" si="5"/>
        <v>1126.56</v>
      </c>
      <c r="T48" s="1">
        <f t="shared" si="6"/>
        <v>1893.444</v>
      </c>
      <c r="U48" s="1">
        <f t="shared" si="8"/>
        <v>766.88400000000001</v>
      </c>
    </row>
    <row r="49" spans="3:21" ht="15.75" thickBot="1" x14ac:dyDescent="0.3">
      <c r="C49" s="10">
        <v>44</v>
      </c>
      <c r="D49" s="13" t="s">
        <v>77</v>
      </c>
      <c r="E49" s="5" t="s">
        <v>76</v>
      </c>
      <c r="F49" s="5"/>
      <c r="G49" s="5">
        <v>21</v>
      </c>
      <c r="H49" s="11">
        <v>107.34</v>
      </c>
      <c r="I49" s="11">
        <v>80.509</v>
      </c>
      <c r="J49" s="16">
        <v>77.656000000000006</v>
      </c>
      <c r="K49" s="11">
        <v>283.39</v>
      </c>
      <c r="L49" s="11">
        <v>281.64</v>
      </c>
      <c r="M49" s="11">
        <v>473.36099999999999</v>
      </c>
      <c r="N49" s="11">
        <f t="shared" si="9"/>
        <v>191.721</v>
      </c>
      <c r="O49">
        <f t="shared" si="1"/>
        <v>2254.14</v>
      </c>
      <c r="P49" s="1">
        <f t="shared" si="2"/>
        <v>1690.6890000000001</v>
      </c>
      <c r="Q49" s="1">
        <f t="shared" si="3"/>
        <v>1630.7760000000001</v>
      </c>
      <c r="R49" s="1">
        <f t="shared" si="4"/>
        <v>5951.19</v>
      </c>
      <c r="S49" s="1">
        <f t="shared" si="5"/>
        <v>5914.44</v>
      </c>
      <c r="T49" s="1">
        <f t="shared" si="6"/>
        <v>9940.5810000000001</v>
      </c>
      <c r="U49" s="1">
        <f t="shared" si="8"/>
        <v>4026.1410000000001</v>
      </c>
    </row>
    <row r="50" spans="3:21" ht="15.75" thickBot="1" x14ac:dyDescent="0.3">
      <c r="C50" s="10">
        <v>45</v>
      </c>
      <c r="D50" s="13" t="s">
        <v>78</v>
      </c>
      <c r="E50" s="5" t="s">
        <v>76</v>
      </c>
      <c r="F50" s="8"/>
      <c r="G50" s="5">
        <v>3</v>
      </c>
      <c r="H50" s="11">
        <v>107.34</v>
      </c>
      <c r="I50" s="11">
        <v>80.509</v>
      </c>
      <c r="J50" s="16">
        <v>77.656000000000006</v>
      </c>
      <c r="K50" s="11">
        <v>283.39</v>
      </c>
      <c r="L50" s="11">
        <v>281.64</v>
      </c>
      <c r="M50" s="11">
        <v>473.36099999999999</v>
      </c>
      <c r="N50" s="11">
        <f t="shared" si="9"/>
        <v>191.721</v>
      </c>
      <c r="O50">
        <f t="shared" si="1"/>
        <v>322.02</v>
      </c>
      <c r="P50" s="1">
        <f t="shared" si="2"/>
        <v>241.52699999999999</v>
      </c>
      <c r="Q50" s="1">
        <f t="shared" si="3"/>
        <v>232.96800000000002</v>
      </c>
      <c r="R50" s="1">
        <f t="shared" si="4"/>
        <v>850.17</v>
      </c>
      <c r="S50" s="1">
        <f t="shared" si="5"/>
        <v>844.92</v>
      </c>
      <c r="T50" s="1">
        <f t="shared" si="6"/>
        <v>1420.0830000000001</v>
      </c>
      <c r="U50" s="1">
        <f t="shared" si="8"/>
        <v>575.16300000000001</v>
      </c>
    </row>
    <row r="51" spans="3:21" ht="15.75" thickBot="1" x14ac:dyDescent="0.3">
      <c r="C51" s="10">
        <v>46</v>
      </c>
      <c r="D51" s="13" t="s">
        <v>74</v>
      </c>
      <c r="E51" s="5" t="s">
        <v>76</v>
      </c>
      <c r="F51" s="5"/>
      <c r="G51" s="5">
        <v>21</v>
      </c>
      <c r="H51" s="11">
        <v>107.34</v>
      </c>
      <c r="I51" s="11">
        <v>80.509</v>
      </c>
      <c r="J51" s="16">
        <v>77.656000000000006</v>
      </c>
      <c r="K51" s="11">
        <v>283.39</v>
      </c>
      <c r="L51" s="11">
        <v>281.64</v>
      </c>
      <c r="M51" s="11">
        <v>473.36099999999999</v>
      </c>
      <c r="N51" s="11">
        <f t="shared" si="9"/>
        <v>191.721</v>
      </c>
      <c r="O51">
        <f t="shared" si="1"/>
        <v>2254.14</v>
      </c>
      <c r="P51" s="1">
        <f t="shared" si="2"/>
        <v>1690.6890000000001</v>
      </c>
      <c r="Q51" s="1">
        <f t="shared" si="3"/>
        <v>1630.7760000000001</v>
      </c>
      <c r="R51" s="1">
        <f t="shared" si="4"/>
        <v>5951.19</v>
      </c>
      <c r="S51" s="1">
        <f t="shared" si="5"/>
        <v>5914.44</v>
      </c>
      <c r="T51" s="1">
        <f t="shared" si="6"/>
        <v>9940.5810000000001</v>
      </c>
      <c r="U51" s="1">
        <f t="shared" si="8"/>
        <v>4026.1410000000001</v>
      </c>
    </row>
    <row r="52" spans="3:21" ht="15.75" thickBot="1" x14ac:dyDescent="0.3">
      <c r="C52" s="10">
        <v>47</v>
      </c>
      <c r="D52" s="13" t="s">
        <v>79</v>
      </c>
      <c r="E52" s="5" t="s">
        <v>80</v>
      </c>
      <c r="F52" s="8"/>
      <c r="G52" s="5">
        <v>1</v>
      </c>
      <c r="H52" s="11">
        <v>110.1</v>
      </c>
      <c r="I52" s="11">
        <v>82.572000000000003</v>
      </c>
      <c r="J52" s="16">
        <v>79.844999999999999</v>
      </c>
      <c r="K52" s="11">
        <v>290.654</v>
      </c>
      <c r="L52" s="11">
        <v>290.39600000000002</v>
      </c>
      <c r="M52" s="11">
        <v>487.99099999999999</v>
      </c>
      <c r="N52" s="11">
        <f t="shared" si="9"/>
        <v>197.59499999999997</v>
      </c>
      <c r="O52">
        <f t="shared" si="1"/>
        <v>110.1</v>
      </c>
      <c r="P52" s="1">
        <f t="shared" si="2"/>
        <v>82.572000000000003</v>
      </c>
      <c r="Q52" s="1">
        <f t="shared" si="3"/>
        <v>79.844999999999999</v>
      </c>
      <c r="R52" s="1">
        <f t="shared" si="4"/>
        <v>290.654</v>
      </c>
      <c r="S52" s="1">
        <f t="shared" si="5"/>
        <v>290.39600000000002</v>
      </c>
      <c r="T52" s="1">
        <f t="shared" si="6"/>
        <v>487.99099999999999</v>
      </c>
      <c r="U52" s="1">
        <f t="shared" si="8"/>
        <v>197.59499999999997</v>
      </c>
    </row>
    <row r="53" spans="3:21" ht="15.75" thickBot="1" x14ac:dyDescent="0.3">
      <c r="C53" s="10">
        <v>48</v>
      </c>
      <c r="D53" s="13" t="s">
        <v>82</v>
      </c>
      <c r="E53" s="5" t="s">
        <v>83</v>
      </c>
      <c r="F53" s="5"/>
      <c r="G53" s="5">
        <v>1</v>
      </c>
      <c r="H53" s="11">
        <v>132.21</v>
      </c>
      <c r="I53" s="11">
        <v>99.156999999999996</v>
      </c>
      <c r="J53" s="16">
        <v>92.629000000000005</v>
      </c>
      <c r="K53" s="11">
        <v>349.03199999999998</v>
      </c>
      <c r="L53" s="11">
        <v>341.53100000000001</v>
      </c>
      <c r="M53" s="11">
        <v>568.548</v>
      </c>
      <c r="N53" s="11">
        <f t="shared" si="9"/>
        <v>227.017</v>
      </c>
      <c r="O53">
        <f t="shared" si="1"/>
        <v>132.21</v>
      </c>
      <c r="P53" s="1">
        <f t="shared" si="2"/>
        <v>99.156999999999996</v>
      </c>
      <c r="Q53" s="1">
        <f t="shared" si="3"/>
        <v>92.629000000000005</v>
      </c>
      <c r="R53" s="1">
        <f t="shared" si="4"/>
        <v>349.03199999999998</v>
      </c>
      <c r="S53" s="1">
        <f t="shared" si="5"/>
        <v>341.53100000000001</v>
      </c>
      <c r="T53" s="1">
        <f t="shared" si="6"/>
        <v>568.548</v>
      </c>
      <c r="U53" s="1">
        <f t="shared" si="8"/>
        <v>227.017</v>
      </c>
    </row>
    <row r="54" spans="3:21" ht="15.75" thickBot="1" x14ac:dyDescent="0.3">
      <c r="C54" s="10">
        <v>49</v>
      </c>
      <c r="D54" s="13" t="s">
        <v>84</v>
      </c>
      <c r="E54" s="5" t="s">
        <v>83</v>
      </c>
      <c r="F54" s="8"/>
      <c r="G54" s="5">
        <v>1</v>
      </c>
      <c r="H54" s="11">
        <v>132.21</v>
      </c>
      <c r="I54" s="11">
        <v>99.156999999999996</v>
      </c>
      <c r="J54" s="16">
        <v>92.629000000000005</v>
      </c>
      <c r="K54" s="11">
        <v>349.03199999999998</v>
      </c>
      <c r="L54" s="11">
        <v>341.53100000000001</v>
      </c>
      <c r="M54" s="11">
        <v>568.548</v>
      </c>
      <c r="N54" s="11">
        <f t="shared" si="9"/>
        <v>227.017</v>
      </c>
      <c r="O54">
        <f t="shared" si="1"/>
        <v>132.21</v>
      </c>
      <c r="P54" s="1">
        <f t="shared" si="2"/>
        <v>99.156999999999996</v>
      </c>
      <c r="Q54" s="1">
        <f t="shared" si="3"/>
        <v>92.629000000000005</v>
      </c>
      <c r="R54" s="1">
        <f t="shared" si="4"/>
        <v>349.03199999999998</v>
      </c>
      <c r="S54" s="1">
        <f t="shared" si="5"/>
        <v>341.53100000000001</v>
      </c>
      <c r="T54" s="1">
        <f t="shared" si="6"/>
        <v>568.548</v>
      </c>
      <c r="U54" s="1">
        <f t="shared" si="8"/>
        <v>227.017</v>
      </c>
    </row>
    <row r="55" spans="3:21" ht="15.75" thickBot="1" x14ac:dyDescent="0.3">
      <c r="C55" s="10">
        <v>50</v>
      </c>
      <c r="D55" s="13" t="s">
        <v>81</v>
      </c>
      <c r="E55" s="5" t="s">
        <v>83</v>
      </c>
      <c r="F55" s="5"/>
      <c r="G55" s="5">
        <v>1</v>
      </c>
      <c r="H55" s="11">
        <v>132.21</v>
      </c>
      <c r="I55" s="11">
        <v>99.156999999999996</v>
      </c>
      <c r="J55" s="16">
        <v>92.629000000000005</v>
      </c>
      <c r="K55" s="11">
        <v>349.03199999999998</v>
      </c>
      <c r="L55" s="11">
        <v>341.53100000000001</v>
      </c>
      <c r="M55" s="11">
        <v>568.548</v>
      </c>
      <c r="N55" s="11">
        <f t="shared" si="9"/>
        <v>227.017</v>
      </c>
      <c r="O55">
        <f t="shared" si="1"/>
        <v>132.21</v>
      </c>
      <c r="P55" s="1">
        <f t="shared" si="2"/>
        <v>99.156999999999996</v>
      </c>
      <c r="Q55" s="1">
        <f t="shared" si="3"/>
        <v>92.629000000000005</v>
      </c>
      <c r="R55" s="1">
        <f t="shared" si="4"/>
        <v>349.03199999999998</v>
      </c>
      <c r="S55" s="1">
        <f t="shared" si="5"/>
        <v>341.53100000000001</v>
      </c>
      <c r="T55" s="1">
        <f t="shared" si="6"/>
        <v>568.548</v>
      </c>
      <c r="U55" s="1">
        <f t="shared" si="8"/>
        <v>227.017</v>
      </c>
    </row>
    <row r="56" spans="3:21" ht="15.75" thickBot="1" x14ac:dyDescent="0.3">
      <c r="C56" s="10">
        <v>51</v>
      </c>
      <c r="D56" s="13" t="s">
        <v>85</v>
      </c>
      <c r="E56" s="5" t="s">
        <v>83</v>
      </c>
      <c r="F56" s="8"/>
      <c r="G56" s="5">
        <v>1</v>
      </c>
      <c r="H56" s="11">
        <v>132.21</v>
      </c>
      <c r="I56" s="11">
        <v>99.156999999999996</v>
      </c>
      <c r="J56" s="16">
        <v>92.629000000000005</v>
      </c>
      <c r="K56" s="11">
        <v>349.03199999999998</v>
      </c>
      <c r="L56" s="11">
        <v>341.53100000000001</v>
      </c>
      <c r="M56" s="11">
        <v>568.548</v>
      </c>
      <c r="N56" s="11">
        <f t="shared" si="9"/>
        <v>227.017</v>
      </c>
      <c r="O56">
        <f t="shared" si="1"/>
        <v>132.21</v>
      </c>
      <c r="P56" s="1">
        <f t="shared" si="2"/>
        <v>99.156999999999996</v>
      </c>
      <c r="Q56" s="1">
        <f t="shared" si="3"/>
        <v>92.629000000000005</v>
      </c>
      <c r="R56" s="1">
        <f t="shared" si="4"/>
        <v>349.03199999999998</v>
      </c>
      <c r="S56" s="1">
        <f t="shared" si="5"/>
        <v>341.53100000000001</v>
      </c>
      <c r="T56" s="1">
        <f t="shared" si="6"/>
        <v>568.548</v>
      </c>
      <c r="U56" s="1">
        <f t="shared" si="8"/>
        <v>227.017</v>
      </c>
    </row>
    <row r="57" spans="3:21" ht="15.75" thickBot="1" x14ac:dyDescent="0.3">
      <c r="C57" s="10"/>
      <c r="D57" s="13" t="s">
        <v>3</v>
      </c>
      <c r="E57" s="5"/>
      <c r="F57" s="5"/>
      <c r="G57" s="5">
        <f>SUM(G6:G56)</f>
        <v>517</v>
      </c>
      <c r="H57" s="11"/>
      <c r="I57" s="11"/>
      <c r="J57" s="16"/>
      <c r="K57" s="11"/>
      <c r="L57" s="11"/>
      <c r="M57" s="11"/>
      <c r="N57" s="11"/>
      <c r="O57">
        <f>SUM(O6:O56)</f>
        <v>62852.723999999995</v>
      </c>
      <c r="P57" s="1">
        <f>SUM(P6:P56)</f>
        <v>46920.881999999983</v>
      </c>
      <c r="Q57" s="1">
        <f t="shared" ref="Q57:U57" si="10">SUM(Q6:Q56)</f>
        <v>45078.294999999991</v>
      </c>
      <c r="R57" s="1">
        <f t="shared" si="10"/>
        <v>165931.50600000005</v>
      </c>
      <c r="S57" s="1">
        <f t="shared" si="10"/>
        <v>164433.29299999998</v>
      </c>
      <c r="T57" s="1">
        <f t="shared" si="10"/>
        <v>274306.35600000009</v>
      </c>
      <c r="U57" s="1">
        <f t="shared" si="10"/>
        <v>109873.06300000001</v>
      </c>
    </row>
    <row r="58" spans="3:21" x14ac:dyDescent="0.25">
      <c r="O58">
        <f>O57*10.7639</f>
        <v>676540.43586359988</v>
      </c>
      <c r="R58" s="1">
        <f>R57*10.7639</f>
        <v>1786070.1374334004</v>
      </c>
      <c r="S58" s="1">
        <f t="shared" ref="S58:U58" si="11">S57*10.7639</f>
        <v>1769943.5225226998</v>
      </c>
      <c r="T58" s="1">
        <f t="shared" si="11"/>
        <v>2952606.1853484008</v>
      </c>
      <c r="U58" s="1">
        <f t="shared" si="11"/>
        <v>1182662.6628257001</v>
      </c>
    </row>
    <row r="60" spans="3:21" x14ac:dyDescent="0.25">
      <c r="Q60" s="1" t="s">
        <v>86</v>
      </c>
      <c r="R60" s="1">
        <f>S57+U57</f>
        <v>274306.35599999997</v>
      </c>
    </row>
    <row r="61" spans="3:21" x14ac:dyDescent="0.25">
      <c r="R61" s="1">
        <f>S58+U58</f>
        <v>2952606.1853483999</v>
      </c>
    </row>
    <row r="63" spans="3:21" x14ac:dyDescent="0.25">
      <c r="S63" s="1">
        <f>S58*1800</f>
        <v>3185898340.5408597</v>
      </c>
      <c r="U63" s="1">
        <f>U58*1500</f>
        <v>1773993994.2385502</v>
      </c>
    </row>
    <row r="65" spans="18:19" x14ac:dyDescent="0.25">
      <c r="S65" s="1">
        <f>S63+U63</f>
        <v>4959892334.7794094</v>
      </c>
    </row>
    <row r="66" spans="18:19" x14ac:dyDescent="0.25">
      <c r="R66" s="1" t="s">
        <v>92</v>
      </c>
      <c r="S66" s="1">
        <f>S65*0.09</f>
        <v>446390310.1301468</v>
      </c>
    </row>
    <row r="67" spans="18:19" x14ac:dyDescent="0.25">
      <c r="R67" s="1" t="s">
        <v>93</v>
      </c>
      <c r="S67" s="1">
        <f>S65*0.08</f>
        <v>396791386.78235275</v>
      </c>
    </row>
    <row r="68" spans="18:19" x14ac:dyDescent="0.25">
      <c r="R68" s="1" t="s">
        <v>94</v>
      </c>
      <c r="S68" s="1">
        <f>S65*0.03</f>
        <v>148796770.04338229</v>
      </c>
    </row>
    <row r="69" spans="18:19" x14ac:dyDescent="0.25">
      <c r="S69" s="1">
        <f>SUM(S66:S68)</f>
        <v>991978466.95588183</v>
      </c>
    </row>
  </sheetData>
  <mergeCells count="6">
    <mergeCell ref="C3:N3"/>
    <mergeCell ref="C4:C5"/>
    <mergeCell ref="G4:G5"/>
    <mergeCell ref="F4:F5"/>
    <mergeCell ref="D4:D5"/>
    <mergeCell ref="E4:E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N10"/>
  <sheetViews>
    <sheetView workbookViewId="0">
      <selection activeCell="L10" sqref="L10"/>
    </sheetView>
  </sheetViews>
  <sheetFormatPr defaultRowHeight="15" x14ac:dyDescent="0.25"/>
  <sheetData>
    <row r="5" spans="6:14" ht="45" x14ac:dyDescent="0.25">
      <c r="F5">
        <v>169</v>
      </c>
      <c r="J5" t="s">
        <v>0</v>
      </c>
      <c r="K5" s="9" t="s">
        <v>88</v>
      </c>
      <c r="L5" s="9" t="s">
        <v>89</v>
      </c>
      <c r="M5" t="s">
        <v>90</v>
      </c>
      <c r="N5" t="s">
        <v>91</v>
      </c>
    </row>
    <row r="6" spans="6:14" x14ac:dyDescent="0.25">
      <c r="F6">
        <v>84</v>
      </c>
      <c r="M6">
        <f>L6*8500</f>
        <v>0</v>
      </c>
    </row>
    <row r="7" spans="6:14" x14ac:dyDescent="0.25">
      <c r="F7">
        <v>107</v>
      </c>
    </row>
    <row r="8" spans="6:14" x14ac:dyDescent="0.25">
      <c r="F8">
        <v>157</v>
      </c>
    </row>
    <row r="9" spans="6:14" x14ac:dyDescent="0.25">
      <c r="F9">
        <f>SUM(F5:F8)</f>
        <v>517</v>
      </c>
      <c r="G9">
        <f>F9*4</f>
        <v>2068</v>
      </c>
      <c r="L9">
        <v>157</v>
      </c>
    </row>
    <row r="10" spans="6:14" x14ac:dyDescent="0.25">
      <c r="L10">
        <f>L9*4</f>
        <v>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Sale Deed</vt:lpstr>
      <vt:lpstr>Inventory Sheet</vt:lpstr>
      <vt:lpstr>Each Plot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Abhishek Sharma</cp:lastModifiedBy>
  <cp:lastPrinted>2022-12-15T07:05:32Z</cp:lastPrinted>
  <dcterms:created xsi:type="dcterms:W3CDTF">2022-12-10T04:54:46Z</dcterms:created>
  <dcterms:modified xsi:type="dcterms:W3CDTF">2023-01-31T09:01:33Z</dcterms:modified>
</cp:coreProperties>
</file>