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VIS(2022-23)-PL588-480-822_Parrish Pharmaceutical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8" i="1"/>
  <c r="G19" i="1"/>
  <c r="D18" i="1"/>
  <c r="D21" i="1"/>
  <c r="D17" i="1"/>
  <c r="M8" i="1"/>
  <c r="J6" i="1"/>
  <c r="J7" i="1"/>
  <c r="J8" i="1"/>
  <c r="G7" i="1"/>
  <c r="G6" i="1"/>
  <c r="G5" i="1"/>
  <c r="E9" i="1"/>
  <c r="F8" i="1"/>
  <c r="O8" i="1" s="1"/>
  <c r="F7" i="1"/>
  <c r="O7" i="1" s="1"/>
  <c r="M7" i="1"/>
  <c r="P8" i="1" l="1"/>
  <c r="Q8" i="1" s="1"/>
  <c r="S8" i="1" s="1"/>
  <c r="P7" i="1"/>
  <c r="Q7" i="1" s="1"/>
  <c r="S7" i="1" s="1"/>
  <c r="F5" i="1"/>
  <c r="D23" i="1" l="1"/>
  <c r="D22" i="1"/>
  <c r="F6" i="1" l="1"/>
  <c r="F9" i="1" s="1"/>
  <c r="M6" i="1"/>
  <c r="M5" i="1"/>
  <c r="J5" i="1"/>
  <c r="O6" i="1" l="1"/>
  <c r="O5" i="1"/>
  <c r="P6" i="1" l="1"/>
  <c r="Q6" i="1"/>
  <c r="S6" i="1" s="1"/>
  <c r="O9" i="1"/>
  <c r="P5" i="1"/>
  <c r="Q5" i="1" l="1"/>
  <c r="Q9" i="1" s="1"/>
  <c r="P9" i="1"/>
  <c r="S5" i="1" l="1"/>
  <c r="S9" i="1" s="1"/>
  <c r="D19" i="1" s="1"/>
  <c r="D20" i="1" s="1"/>
</calcChain>
</file>

<file path=xl/sharedStrings.xml><?xml version="1.0" encoding="utf-8"?>
<sst xmlns="http://schemas.openxmlformats.org/spreadsheetml/2006/main" count="45" uniqueCount="43">
  <si>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</si>
  <si>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</si>
  <si>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</si>
  <si>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</si>
  <si>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</si>
  <si>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</si>
  <si>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</si>
  <si>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</si>
  <si>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</si>
  <si>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</si>
  <si>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</si>
  <si>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</si>
  <si>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</si>
  <si>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</si>
  <si>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</si>
  <si>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</si>
  <si>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</si>
  <si>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</si>
  <si>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</si>
  <si>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</si>
  <si>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</si>
  <si>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Second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</si>
  <si>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</si>
  <si>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</si>
  <si>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</si>
  <si>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</si>
  <si>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</si>
  <si>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</si>
  <si>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</si>
  <si>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</si>
  <si>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</si>
  <si>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</si>
  <si>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</si>
  <si>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Ground Floor</t>
  </si>
  <si>
    <t xml:space="preserve">First Floor </t>
  </si>
  <si>
    <t>Guard Room</t>
  </si>
  <si>
    <t>Tin shed mounted on RCC column and steel trusses</t>
  </si>
  <si>
    <t>BUILDING VALUATION OF M/S. PARRISH PHARMACEUTICALS PVT. LTD.|IIE SIDCUL, HARIDWAR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</si>
  <si>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Parrish Pharmaceuticals Pvt. Ltd.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</si>
  <si>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unapproved site plan provided by the client</t>
    </r>
  </si>
  <si>
    <t>2. All the area details has been taken as per the existing covered area mentioned in the site plan.</t>
  </si>
  <si>
    <t>Total</t>
  </si>
  <si>
    <t>P.D.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</si>
</sst>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0" fontId="2" fillId="4" borderId="0" xfId="0" applyFont="1" applyFill="1" applyBorder="1"/>
    <xf numFmtId="9" fontId="0" fillId="0" borderId="0" xfId="2" applyFont="1"/>
    <xf numFmtId="9" fontId="0" fillId="5" borderId="4" xfId="2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3"/>
  <sheetViews>
    <sheetView tabSelected="1" zoomScale="85" zoomScaleNormal="85" workbookViewId="0">
      <selection activeCell="J6" sqref="J6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15.7109375" style="12" customWidth="1"/>
    <col min="5" max="5" width="10.5703125" style="12" customWidth="1"/>
    <col min="6" max="6" width="10" customWidth="1"/>
    <col min="7" max="7" width="12.85546875" customWidth="1"/>
    <col min="8" max="8" width="11.5703125" customWidth="1"/>
    <col min="9" max="9" width="12.140625" customWidth="1"/>
    <col min="10" max="10" width="11.42578125" customWidth="1"/>
    <col min="11" max="11" width="12.140625" customWidth="1"/>
    <col min="12" max="12" width="9.140625" hidden="1" customWidth="1"/>
    <col min="13" max="13" width="12.140625" hidden="1" customWidth="1"/>
    <col min="14" max="14" width="12.5703125" customWidth="1"/>
    <col min="15" max="15" width="14.85546875" customWidth="1"/>
    <col min="16" max="16" width="16.85546875" hidden="1" customWidth="1"/>
    <col min="17" max="17" width="16.42578125" hidden="1" customWidth="1"/>
    <col min="18" max="18" width="12.7109375" hidden="1" customWidth="1"/>
    <col min="19" max="19" width="16.28515625" customWidth="1"/>
    <col min="20" max="20" width="9.140625" customWidth="1"/>
    <col min="21" max="21" width="14.28515625" style="18" bestFit="1" customWidth="1"/>
  </cols>
  <sheetData>
    <row r="3" spans="2:21" ht="15.75" x14ac:dyDescent="0.25">
      <c r="B3" s="23" t="s">
        <v>37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22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</row>
    <row r="5" spans="2:21" ht="66" customHeight="1" x14ac:dyDescent="0.25">
      <c r="B5" s="2">
        <v>1</v>
      </c>
      <c r="C5" s="3" t="s">
        <v>33</v>
      </c>
      <c r="D5" s="4" t="s">
        <v>17</v>
      </c>
      <c r="E5" s="4">
        <v>488.25</v>
      </c>
      <c r="F5" s="5">
        <f>10.764*E5</f>
        <v>5255.5229999999992</v>
      </c>
      <c r="G5" s="5">
        <f>4*3.28</f>
        <v>13.12</v>
      </c>
      <c r="H5" s="3">
        <v>2012</v>
      </c>
      <c r="I5" s="3">
        <v>2023</v>
      </c>
      <c r="J5" s="3">
        <f>I5-H5</f>
        <v>11</v>
      </c>
      <c r="K5" s="3">
        <v>60</v>
      </c>
      <c r="L5" s="6">
        <v>0.1</v>
      </c>
      <c r="M5" s="7">
        <f>(1-L5)/K5</f>
        <v>1.5000000000000001E-2</v>
      </c>
      <c r="N5" s="8">
        <v>1400</v>
      </c>
      <c r="O5" s="8">
        <f>N5*F5</f>
        <v>7357732.1999999993</v>
      </c>
      <c r="P5" s="8">
        <f t="shared" ref="P5:P8" si="0">O5*M5*J5</f>
        <v>1214025.8129999998</v>
      </c>
      <c r="Q5" s="8">
        <f t="shared" ref="Q5:Q8" si="1">MAX(O5-P5,0)</f>
        <v>6143706.3869999992</v>
      </c>
      <c r="R5" s="9">
        <v>0</v>
      </c>
      <c r="S5" s="8">
        <f t="shared" ref="S5:S8" si="2">IF(Q5&gt;L5*O5,Q5*(1-R5),O5*L5)</f>
        <v>6143706.3869999992</v>
      </c>
    </row>
    <row r="6" spans="2:21" ht="64.5" customHeight="1" x14ac:dyDescent="0.25">
      <c r="B6" s="2">
        <v>2</v>
      </c>
      <c r="C6" s="4" t="s">
        <v>34</v>
      </c>
      <c r="D6" s="4" t="s">
        <v>17</v>
      </c>
      <c r="E6" s="4">
        <v>488.25</v>
      </c>
      <c r="F6" s="5">
        <f t="shared" ref="F6:F8" si="3">10.764*E6</f>
        <v>5255.5229999999992</v>
      </c>
      <c r="G6" s="5">
        <f>4*3.28</f>
        <v>13.12</v>
      </c>
      <c r="H6" s="3">
        <v>2012</v>
      </c>
      <c r="I6" s="3">
        <v>2023</v>
      </c>
      <c r="J6" s="3">
        <f t="shared" ref="J6:J8" si="4">I6-H6</f>
        <v>11</v>
      </c>
      <c r="K6" s="3">
        <v>60</v>
      </c>
      <c r="L6" s="6">
        <v>0.1</v>
      </c>
      <c r="M6" s="7">
        <f>(1-L6)/K6</f>
        <v>1.5000000000000001E-2</v>
      </c>
      <c r="N6" s="8">
        <v>1400</v>
      </c>
      <c r="O6" s="8">
        <f>N6*F6</f>
        <v>7357732.1999999993</v>
      </c>
      <c r="P6" s="8">
        <f t="shared" si="0"/>
        <v>1214025.8129999998</v>
      </c>
      <c r="Q6" s="8">
        <f t="shared" si="1"/>
        <v>6143706.3869999992</v>
      </c>
      <c r="R6" s="9">
        <v>0</v>
      </c>
      <c r="S6" s="8">
        <f t="shared" si="2"/>
        <v>6143706.3869999992</v>
      </c>
    </row>
    <row r="7" spans="2:21" ht="72.75" customHeight="1" x14ac:dyDescent="0.25">
      <c r="B7" s="2">
        <v>3</v>
      </c>
      <c r="C7" s="3" t="s">
        <v>21</v>
      </c>
      <c r="D7" s="4" t="s">
        <v>36</v>
      </c>
      <c r="E7" s="4">
        <v>488.25</v>
      </c>
      <c r="F7" s="5">
        <f t="shared" si="3"/>
        <v>5255.5229999999992</v>
      </c>
      <c r="G7" s="5">
        <f>3.6*3.28</f>
        <v>11.808</v>
      </c>
      <c r="H7" s="3">
        <v>2023</v>
      </c>
      <c r="I7" s="3">
        <v>2023</v>
      </c>
      <c r="J7" s="3">
        <f t="shared" si="4"/>
        <v>0</v>
      </c>
      <c r="K7" s="3">
        <v>35</v>
      </c>
      <c r="L7" s="6">
        <v>0.1</v>
      </c>
      <c r="M7" s="7">
        <f t="shared" ref="M7:M8" si="5">(1-L7)/K7</f>
        <v>2.5714285714285714E-2</v>
      </c>
      <c r="N7" s="8">
        <v>1200</v>
      </c>
      <c r="O7" s="8">
        <f t="shared" ref="O7:O8" si="6">N7*F7</f>
        <v>6306627.5999999987</v>
      </c>
      <c r="P7" s="8">
        <f t="shared" si="0"/>
        <v>0</v>
      </c>
      <c r="Q7" s="8">
        <f t="shared" si="1"/>
        <v>6306627.5999999987</v>
      </c>
      <c r="R7" s="9">
        <v>0</v>
      </c>
      <c r="S7" s="8">
        <f t="shared" si="2"/>
        <v>6306627.5999999987</v>
      </c>
    </row>
    <row r="8" spans="2:21" ht="63" customHeight="1" x14ac:dyDescent="0.25">
      <c r="B8" s="2">
        <v>4</v>
      </c>
      <c r="C8" s="3" t="s">
        <v>35</v>
      </c>
      <c r="D8" s="4" t="s">
        <v>17</v>
      </c>
      <c r="E8" s="4">
        <v>18</v>
      </c>
      <c r="F8" s="5">
        <f t="shared" si="3"/>
        <v>193.75199999999998</v>
      </c>
      <c r="G8" s="5">
        <v>8</v>
      </c>
      <c r="H8" s="3">
        <v>2023</v>
      </c>
      <c r="I8" s="3">
        <v>2023</v>
      </c>
      <c r="J8" s="3">
        <f t="shared" si="4"/>
        <v>0</v>
      </c>
      <c r="K8" s="3">
        <v>60</v>
      </c>
      <c r="L8" s="6">
        <v>0.1</v>
      </c>
      <c r="M8" s="7">
        <f t="shared" si="5"/>
        <v>1.5000000000000001E-2</v>
      </c>
      <c r="N8" s="8">
        <v>1200</v>
      </c>
      <c r="O8" s="8">
        <f t="shared" si="6"/>
        <v>232502.39999999997</v>
      </c>
      <c r="P8" s="8">
        <f t="shared" si="0"/>
        <v>0</v>
      </c>
      <c r="Q8" s="8">
        <f t="shared" si="1"/>
        <v>232502.39999999997</v>
      </c>
      <c r="R8" s="9">
        <v>0</v>
      </c>
      <c r="S8" s="8">
        <f t="shared" si="2"/>
        <v>232502.39999999997</v>
      </c>
    </row>
    <row r="9" spans="2:21" ht="26.25" customHeight="1" x14ac:dyDescent="0.25">
      <c r="B9" s="28" t="s">
        <v>18</v>
      </c>
      <c r="C9" s="29"/>
      <c r="D9" s="30"/>
      <c r="E9" s="10">
        <f>SUM(E5:E8)</f>
        <v>1482.75</v>
      </c>
      <c r="F9" s="5">
        <f>SUM(F5:F8)</f>
        <v>15960.320999999998</v>
      </c>
      <c r="G9" s="28"/>
      <c r="H9" s="29"/>
      <c r="I9" s="29"/>
      <c r="J9" s="29"/>
      <c r="K9" s="29"/>
      <c r="L9" s="29"/>
      <c r="M9" s="29"/>
      <c r="N9" s="30"/>
      <c r="O9" s="11">
        <f>SUM(O5:O7)</f>
        <v>21022091.999999996</v>
      </c>
      <c r="P9" s="11">
        <f>SUM(P5:P7)</f>
        <v>2428051.6259999997</v>
      </c>
      <c r="Q9" s="11">
        <f>SUM(Q5:Q7)</f>
        <v>18594040.373999998</v>
      </c>
      <c r="R9" s="11"/>
      <c r="S9" s="33">
        <f>SUM(S5:S7)</f>
        <v>18594040.373999998</v>
      </c>
    </row>
    <row r="10" spans="2:21" x14ac:dyDescent="0.25">
      <c r="B10" s="26" t="s">
        <v>19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21" x14ac:dyDescent="0.25">
      <c r="B11" s="26" t="s">
        <v>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21" x14ac:dyDescent="0.25">
      <c r="B12" s="26" t="s">
        <v>40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2:21" x14ac:dyDescent="0.25">
      <c r="B13" s="27" t="s">
        <v>38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U13" s="21"/>
    </row>
    <row r="14" spans="2:21" x14ac:dyDescent="0.25">
      <c r="B14" s="22" t="s">
        <v>20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7" spans="3:10" ht="28.5" customHeight="1" x14ac:dyDescent="0.25">
      <c r="C17" s="15" t="s">
        <v>32</v>
      </c>
      <c r="D17" s="14">
        <f>140*5000</f>
        <v>700000</v>
      </c>
      <c r="F17" s="31" t="s">
        <v>29</v>
      </c>
      <c r="G17" s="32"/>
    </row>
    <row r="18" spans="3:10" x14ac:dyDescent="0.25">
      <c r="C18" s="13" t="s">
        <v>23</v>
      </c>
      <c r="D18" s="14">
        <f>1000*13000</f>
        <v>13000000</v>
      </c>
      <c r="F18" s="13" t="s">
        <v>30</v>
      </c>
      <c r="G18" s="14">
        <f>1000*14000*1.05</f>
        <v>14700000</v>
      </c>
    </row>
    <row r="19" spans="3:10" x14ac:dyDescent="0.25">
      <c r="C19" s="13" t="s">
        <v>24</v>
      </c>
      <c r="D19" s="14">
        <f>S9</f>
        <v>18594040.373999998</v>
      </c>
      <c r="F19" s="13" t="s">
        <v>31</v>
      </c>
      <c r="G19" s="14">
        <f>(SUM(E5:E6)*10000*0.89+SUM(E7:E8)*10000)</f>
        <v>13753350</v>
      </c>
      <c r="J19" s="20"/>
    </row>
    <row r="20" spans="3:10" x14ac:dyDescent="0.25">
      <c r="C20" s="15" t="s">
        <v>25</v>
      </c>
      <c r="D20" s="16">
        <f>SUM(D17:D19)</f>
        <v>32294040.373999998</v>
      </c>
      <c r="F20" s="13" t="s">
        <v>41</v>
      </c>
      <c r="G20" s="14">
        <f>G19+G18</f>
        <v>28453350</v>
      </c>
      <c r="J20" s="20"/>
    </row>
    <row r="21" spans="3:10" x14ac:dyDescent="0.25">
      <c r="C21" s="15" t="s">
        <v>26</v>
      </c>
      <c r="D21" s="16">
        <f>ROUND(D20,-5)</f>
        <v>32300000</v>
      </c>
      <c r="F21" s="34" t="s">
        <v>42</v>
      </c>
      <c r="G21" s="36">
        <f>1-(G20/D21)</f>
        <v>0.1190913312693499</v>
      </c>
      <c r="J21" s="18"/>
    </row>
    <row r="22" spans="3:10" x14ac:dyDescent="0.25">
      <c r="C22" s="13" t="s">
        <v>27</v>
      </c>
      <c r="D22" s="17">
        <f>0.85*D21</f>
        <v>27455000</v>
      </c>
      <c r="I22" s="35"/>
      <c r="J22" s="19"/>
    </row>
    <row r="23" spans="3:10" x14ac:dyDescent="0.25">
      <c r="C23" s="13" t="s">
        <v>28</v>
      </c>
      <c r="D23" s="17">
        <f>0.75*D21</f>
        <v>24225000</v>
      </c>
    </row>
  </sheetData>
  <mergeCells count="9">
    <mergeCell ref="F17:G17"/>
    <mergeCell ref="G9:N9"/>
    <mergeCell ref="B12:S12"/>
    <mergeCell ref="B14:S14"/>
    <mergeCell ref="B3:S3"/>
    <mergeCell ref="B9:D9"/>
    <mergeCell ref="B10:S10"/>
    <mergeCell ref="B11:S11"/>
    <mergeCell ref="B13:S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2023-01-21T12:43:12Z</dcterms:modified>
</cp:coreProperties>
</file>