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Y:\Files For Review\Rajani Gupta Ma'am\JANUARY MONTH 2023\VIS(2022-23)-PL592-484-825\"/>
    </mc:Choice>
  </mc:AlternateContent>
  <xr:revisionPtr revIDLastSave="0" documentId="13_ncr:1_{09C4043A-185C-4140-AB4D-278CDBBEB2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T19" i="1" l="1"/>
  <c r="K19" i="1"/>
  <c r="G19" i="1"/>
  <c r="M6" i="1"/>
  <c r="J6" i="1"/>
  <c r="G6" i="1"/>
  <c r="G5" i="1"/>
  <c r="G7" i="1"/>
  <c r="F6" i="1"/>
  <c r="O6" i="1" s="1"/>
  <c r="F7" i="1"/>
  <c r="F8" i="1"/>
  <c r="F9" i="1"/>
  <c r="Q6" i="1" l="1"/>
  <c r="S6" i="1" s="1"/>
  <c r="P6" i="1"/>
  <c r="M9" i="1"/>
  <c r="J7" i="1"/>
  <c r="J8" i="1"/>
  <c r="J9" i="1"/>
  <c r="G8" i="1"/>
  <c r="E10" i="1"/>
  <c r="G20" i="1" s="1"/>
  <c r="G21" i="1" s="1"/>
  <c r="O9" i="1"/>
  <c r="O8" i="1"/>
  <c r="M8" i="1"/>
  <c r="P9" i="1" l="1"/>
  <c r="Q9" i="1" s="1"/>
  <c r="S9" i="1" s="1"/>
  <c r="P8" i="1"/>
  <c r="Q8" i="1" s="1"/>
  <c r="S8" i="1" s="1"/>
  <c r="F5" i="1"/>
  <c r="F10" i="1" l="1"/>
  <c r="M7" i="1"/>
  <c r="M5" i="1"/>
  <c r="J5" i="1"/>
  <c r="O7" i="1" l="1"/>
  <c r="O5" i="1"/>
  <c r="P7" i="1" l="1"/>
  <c r="Q7" i="1" s="1"/>
  <c r="S7" i="1" s="1"/>
  <c r="O10" i="1"/>
  <c r="P5" i="1"/>
  <c r="Q5" i="1" l="1"/>
  <c r="Q10" i="1" s="1"/>
  <c r="P10" i="1"/>
  <c r="S5" i="1" l="1"/>
  <c r="S10" i="1" s="1"/>
  <c r="D20" i="1" s="1"/>
  <c r="D21" i="1" s="1"/>
  <c r="D22" i="1" s="1"/>
  <c r="G22" i="1" l="1"/>
  <c r="D24" i="1"/>
  <c r="D23" i="1"/>
</calcChain>
</file>

<file path=xl/sharedStrings.xml><?xml version="1.0" encoding="utf-8"?>
<sst xmlns="http://schemas.openxmlformats.org/spreadsheetml/2006/main" count="47" uniqueCount="43">
  <si>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</si>
  <si>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</si>
  <si>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</si>
  <si>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</si>
  <si>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</si>
  <si>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</si>
  <si>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</si>
  <si>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</si>
  <si>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</si>
  <si>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</si>
  <si>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</si>
  <si>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</si>
  <si>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</si>
  <si>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</si>
  <si>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</si>
  <si>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</si>
  <si>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</si>
  <si>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</si>
  <si>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</si>
  <si>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</si>
  <si>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</si>
  <si>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Second Floor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</si>
  <si>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</si>
  <si>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</si>
  <si>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</si>
  <si>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</si>
  <si>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</si>
  <si>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</si>
  <si>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</si>
  <si>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circle rate</t>
  </si>
  <si>
    <t>land</t>
  </si>
  <si>
    <t>building</t>
  </si>
  <si>
    <t>EXTRA SERVICES</t>
  </si>
  <si>
    <t>Ground Floor</t>
  </si>
  <si>
    <t xml:space="preserve">First Floor </t>
  </si>
  <si>
    <t>Guard Room</t>
  </si>
  <si>
    <t>Total</t>
  </si>
  <si>
    <t>P.D.</t>
  </si>
  <si>
    <t>BUILDING VALUATION OF M/S. DEEP PACKAGING|IIE SIDCUL, HARIDWAR</t>
  </si>
  <si>
    <r>
      <t xml:space="preserve">2. </t>
    </r>
    <r>
      <rPr>
        <i/>
        <sz val="10"/>
        <color theme="1"/>
        <rFont val="Calibri"/>
        <family val="2"/>
        <scheme val="minor"/>
      </rPr>
      <t xml:space="preserve">All the structure that has been taken in the area statemnet belonging to M/s. Deep Packaging 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</si>
  <si>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the approved building plan provided by the client</t>
    </r>
  </si>
  <si>
    <t>2. Covered area on the third floor has been ignored since this is not mentioned in the approved building plan.</t>
  </si>
  <si>
    <t>Mezzanine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</si>
</sst>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Font="1"/>
    <xf numFmtId="165" fontId="11" fillId="0" borderId="4" xfId="1" applyNumberFormat="1" applyFont="1" applyBorder="1" applyAlignment="1">
      <alignment horizontal="center" vertical="center"/>
    </xf>
    <xf numFmtId="0" fontId="2" fillId="4" borderId="0" xfId="0" applyFont="1" applyFill="1"/>
    <xf numFmtId="9" fontId="0" fillId="0" borderId="0" xfId="2" applyFont="1"/>
    <xf numFmtId="9" fontId="0" fillId="5" borderId="4" xfId="2" applyFont="1" applyFill="1" applyBorder="1"/>
    <xf numFmtId="167" fontId="0" fillId="0" borderId="4" xfId="3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24"/>
  <sheetViews>
    <sheetView tabSelected="1" zoomScale="85" zoomScaleNormal="85" workbookViewId="0">
      <selection activeCell="E10" sqref="E10"/>
    </sheetView>
  </sheetViews>
  <sheetFormatPr defaultRowHeight="15" x14ac:dyDescent="0.25"/>
  <cols>
    <col min="1" max="1" width="7.42578125" customWidth="1"/>
    <col min="2" max="2" width="5" customWidth="1"/>
    <col min="3" max="3" width="10.7109375" customWidth="1"/>
    <col min="4" max="4" width="14.85546875" style="11" customWidth="1"/>
    <col min="5" max="5" width="10.5703125" style="11" customWidth="1"/>
    <col min="6" max="6" width="10" customWidth="1"/>
    <col min="7" max="7" width="17.7109375" customWidth="1"/>
    <col min="8" max="8" width="11.5703125" customWidth="1"/>
    <col min="9" max="9" width="9.42578125" customWidth="1"/>
    <col min="10" max="10" width="9.7109375" customWidth="1"/>
    <col min="11" max="11" width="12.140625" customWidth="1"/>
    <col min="12" max="12" width="9.140625" customWidth="1"/>
    <col min="13" max="13" width="10.28515625" customWidth="1"/>
    <col min="14" max="14" width="10.42578125" customWidth="1"/>
    <col min="15" max="19" width="8.7109375" customWidth="1"/>
    <col min="20" max="20" width="9.140625" customWidth="1"/>
    <col min="21" max="21" width="14.28515625" style="17" bestFit="1" customWidth="1"/>
  </cols>
  <sheetData>
    <row r="3" spans="2:21" ht="31.5" customHeight="1" x14ac:dyDescent="0.25">
      <c r="B3" s="33" t="s">
        <v>38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2:21" ht="68.25" customHeight="1" x14ac:dyDescent="0.25">
      <c r="B4" s="1" t="s">
        <v>0</v>
      </c>
      <c r="C4" s="1" t="s">
        <v>1</v>
      </c>
      <c r="D4" s="1" t="s">
        <v>2</v>
      </c>
      <c r="E4" s="1" t="s">
        <v>22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</row>
    <row r="5" spans="2:21" ht="66" customHeight="1" x14ac:dyDescent="0.25">
      <c r="B5" s="2">
        <v>1</v>
      </c>
      <c r="C5" s="3" t="s">
        <v>33</v>
      </c>
      <c r="D5" s="3" t="s">
        <v>17</v>
      </c>
      <c r="E5" s="3">
        <v>369.72</v>
      </c>
      <c r="F5" s="4">
        <f>10.764*E5</f>
        <v>3979.66608</v>
      </c>
      <c r="G5" s="4">
        <f>2.4*3.28</f>
        <v>7.871999999999999</v>
      </c>
      <c r="H5" s="2">
        <v>2016</v>
      </c>
      <c r="I5" s="2">
        <v>2023</v>
      </c>
      <c r="J5" s="2">
        <f>I5-H5</f>
        <v>7</v>
      </c>
      <c r="K5" s="2">
        <v>60</v>
      </c>
      <c r="L5" s="5">
        <v>0.1</v>
      </c>
      <c r="M5" s="6">
        <f>(1-L5)/K5</f>
        <v>1.5000000000000001E-2</v>
      </c>
      <c r="N5" s="7">
        <v>1500</v>
      </c>
      <c r="O5" s="7">
        <f>N5*F5</f>
        <v>5969499.1200000001</v>
      </c>
      <c r="P5" s="7">
        <f t="shared" ref="P5:P9" si="0">O5*M5*J5</f>
        <v>626797.40760000004</v>
      </c>
      <c r="Q5" s="7">
        <f t="shared" ref="Q5:Q9" si="1">MAX(O5-P5,0)</f>
        <v>5342701.7124000005</v>
      </c>
      <c r="R5" s="8">
        <v>0</v>
      </c>
      <c r="S5" s="7">
        <f t="shared" ref="S5:S9" si="2">IF(Q5&gt;L5*O5,Q5*(1-R5),O5*L5)</f>
        <v>5342701.7124000005</v>
      </c>
    </row>
    <row r="6" spans="2:21" ht="66" customHeight="1" x14ac:dyDescent="0.25">
      <c r="B6" s="2">
        <v>2</v>
      </c>
      <c r="C6" s="3" t="s">
        <v>42</v>
      </c>
      <c r="D6" s="3" t="s">
        <v>17</v>
      </c>
      <c r="E6" s="3">
        <v>98.82</v>
      </c>
      <c r="F6" s="4">
        <f t="shared" ref="F6:F9" si="3">10.764*E6</f>
        <v>1063.6984799999998</v>
      </c>
      <c r="G6" s="4">
        <f>2.6*3.28</f>
        <v>8.5280000000000005</v>
      </c>
      <c r="H6" s="2">
        <v>2016</v>
      </c>
      <c r="I6" s="2">
        <v>2023</v>
      </c>
      <c r="J6" s="2">
        <f>I6-H6</f>
        <v>7</v>
      </c>
      <c r="K6" s="2">
        <v>60</v>
      </c>
      <c r="L6" s="5">
        <v>0.1</v>
      </c>
      <c r="M6" s="6">
        <f>(1-L6)/K6</f>
        <v>1.5000000000000001E-2</v>
      </c>
      <c r="N6" s="7">
        <v>1400</v>
      </c>
      <c r="O6" s="7">
        <f>N6*F6</f>
        <v>1489177.8719999997</v>
      </c>
      <c r="P6" s="7">
        <f t="shared" si="0"/>
        <v>156363.67655999999</v>
      </c>
      <c r="Q6" s="7">
        <f t="shared" si="1"/>
        <v>1332814.1954399997</v>
      </c>
      <c r="R6" s="8">
        <v>0</v>
      </c>
      <c r="S6" s="7">
        <f t="shared" si="2"/>
        <v>1332814.1954399997</v>
      </c>
    </row>
    <row r="7" spans="2:21" ht="64.5" customHeight="1" x14ac:dyDescent="0.25">
      <c r="B7" s="2">
        <v>3</v>
      </c>
      <c r="C7" s="3" t="s">
        <v>34</v>
      </c>
      <c r="D7" s="3" t="s">
        <v>17</v>
      </c>
      <c r="E7" s="3">
        <v>468.54</v>
      </c>
      <c r="F7" s="4">
        <f t="shared" si="3"/>
        <v>5043.36456</v>
      </c>
      <c r="G7" s="4">
        <f>3.61*3.28</f>
        <v>11.8408</v>
      </c>
      <c r="H7" s="2">
        <v>2016</v>
      </c>
      <c r="I7" s="2">
        <v>2023</v>
      </c>
      <c r="J7" s="2">
        <f t="shared" ref="J7:J9" si="4">I7-H7</f>
        <v>7</v>
      </c>
      <c r="K7" s="2">
        <v>60</v>
      </c>
      <c r="L7" s="5">
        <v>0.1</v>
      </c>
      <c r="M7" s="6">
        <f>(1-L7)/K7</f>
        <v>1.5000000000000001E-2</v>
      </c>
      <c r="N7" s="7">
        <v>1500</v>
      </c>
      <c r="O7" s="7">
        <f>N7*F7</f>
        <v>7565046.8399999999</v>
      </c>
      <c r="P7" s="7">
        <f t="shared" si="0"/>
        <v>794329.91820000007</v>
      </c>
      <c r="Q7" s="7">
        <f t="shared" si="1"/>
        <v>6770716.9217999997</v>
      </c>
      <c r="R7" s="8">
        <v>0</v>
      </c>
      <c r="S7" s="7">
        <f t="shared" si="2"/>
        <v>6770716.9217999997</v>
      </c>
    </row>
    <row r="8" spans="2:21" ht="72.75" customHeight="1" x14ac:dyDescent="0.25">
      <c r="B8" s="2">
        <v>4</v>
      </c>
      <c r="C8" s="3" t="s">
        <v>21</v>
      </c>
      <c r="D8" s="3" t="s">
        <v>17</v>
      </c>
      <c r="E8" s="3">
        <v>468.54</v>
      </c>
      <c r="F8" s="4">
        <f t="shared" si="3"/>
        <v>5043.36456</v>
      </c>
      <c r="G8" s="4">
        <f>3.6*3.28</f>
        <v>11.808</v>
      </c>
      <c r="H8" s="2">
        <v>2016</v>
      </c>
      <c r="I8" s="2">
        <v>2023</v>
      </c>
      <c r="J8" s="2">
        <f t="shared" si="4"/>
        <v>7</v>
      </c>
      <c r="K8" s="2">
        <v>60</v>
      </c>
      <c r="L8" s="5">
        <v>0.1</v>
      </c>
      <c r="M8" s="6">
        <f t="shared" ref="M8:M9" si="5">(1-L8)/K8</f>
        <v>1.5000000000000001E-2</v>
      </c>
      <c r="N8" s="7">
        <v>1500</v>
      </c>
      <c r="O8" s="7">
        <f t="shared" ref="O8:O9" si="6">N8*F8</f>
        <v>7565046.8399999999</v>
      </c>
      <c r="P8" s="7">
        <f t="shared" si="0"/>
        <v>794329.91820000007</v>
      </c>
      <c r="Q8" s="7">
        <f t="shared" si="1"/>
        <v>6770716.9217999997</v>
      </c>
      <c r="R8" s="8">
        <v>0</v>
      </c>
      <c r="S8" s="7">
        <f t="shared" si="2"/>
        <v>6770716.9217999997</v>
      </c>
    </row>
    <row r="9" spans="2:21" ht="63" customHeight="1" x14ac:dyDescent="0.25">
      <c r="B9" s="2">
        <v>5</v>
      </c>
      <c r="C9" s="3" t="s">
        <v>35</v>
      </c>
      <c r="D9" s="3" t="s">
        <v>17</v>
      </c>
      <c r="E9" s="3">
        <v>19.78</v>
      </c>
      <c r="F9" s="4">
        <f t="shared" si="3"/>
        <v>212.91192000000001</v>
      </c>
      <c r="G9" s="4">
        <v>8</v>
      </c>
      <c r="H9" s="2">
        <v>2016</v>
      </c>
      <c r="I9" s="2">
        <v>2023</v>
      </c>
      <c r="J9" s="2">
        <f t="shared" si="4"/>
        <v>7</v>
      </c>
      <c r="K9" s="2">
        <v>60</v>
      </c>
      <c r="L9" s="5">
        <v>0.1</v>
      </c>
      <c r="M9" s="6">
        <f t="shared" si="5"/>
        <v>1.5000000000000001E-2</v>
      </c>
      <c r="N9" s="7">
        <v>1200</v>
      </c>
      <c r="O9" s="7">
        <f t="shared" si="6"/>
        <v>255494.304</v>
      </c>
      <c r="P9" s="7">
        <f t="shared" si="0"/>
        <v>26826.90192</v>
      </c>
      <c r="Q9" s="7">
        <f t="shared" si="1"/>
        <v>228667.40208</v>
      </c>
      <c r="R9" s="8">
        <v>0</v>
      </c>
      <c r="S9" s="7">
        <f t="shared" si="2"/>
        <v>228667.40208</v>
      </c>
    </row>
    <row r="10" spans="2:21" ht="26.25" customHeight="1" x14ac:dyDescent="0.25">
      <c r="B10" s="28" t="s">
        <v>18</v>
      </c>
      <c r="C10" s="29"/>
      <c r="D10" s="30"/>
      <c r="E10" s="9">
        <f>SUM(E5:E9)</f>
        <v>1425.4</v>
      </c>
      <c r="F10" s="25">
        <f>SUM(F5:F9)</f>
        <v>15343.0056</v>
      </c>
      <c r="G10" s="28"/>
      <c r="H10" s="29"/>
      <c r="I10" s="29"/>
      <c r="J10" s="29"/>
      <c r="K10" s="29"/>
      <c r="L10" s="29"/>
      <c r="M10" s="29"/>
      <c r="N10" s="30"/>
      <c r="O10" s="10">
        <f>SUM(O5:O8)</f>
        <v>22588770.671999998</v>
      </c>
      <c r="P10" s="10">
        <f>SUM(P5:P8)</f>
        <v>2371820.9205600005</v>
      </c>
      <c r="Q10" s="10">
        <f>SUM(Q5:Q8)</f>
        <v>20216949.75144</v>
      </c>
      <c r="R10" s="10"/>
      <c r="S10" s="21">
        <f>SUM(S5:S8)</f>
        <v>20216949.75144</v>
      </c>
    </row>
    <row r="11" spans="2:21" x14ac:dyDescent="0.25">
      <c r="B11" s="31" t="s">
        <v>19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2:21" x14ac:dyDescent="0.25">
      <c r="B12" s="31" t="s">
        <v>40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2:21" ht="16.5" customHeight="1" x14ac:dyDescent="0.25">
      <c r="B13" s="31" t="s">
        <v>41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2:21" x14ac:dyDescent="0.25">
      <c r="B14" s="36" t="s">
        <v>39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U14" s="20"/>
    </row>
    <row r="15" spans="2:21" x14ac:dyDescent="0.25">
      <c r="B15" s="32" t="s">
        <v>20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8" spans="3:20" ht="28.5" customHeight="1" x14ac:dyDescent="0.25">
      <c r="C18" s="14" t="s">
        <v>32</v>
      </c>
      <c r="D18" s="13">
        <v>350000</v>
      </c>
      <c r="F18" s="26" t="s">
        <v>29</v>
      </c>
      <c r="G18" s="27"/>
    </row>
    <row r="19" spans="3:20" x14ac:dyDescent="0.25">
      <c r="C19" s="12" t="s">
        <v>23</v>
      </c>
      <c r="D19" s="13">
        <f>1000*11500</f>
        <v>11500000</v>
      </c>
      <c r="F19" s="12" t="s">
        <v>30</v>
      </c>
      <c r="G19" s="13">
        <f>1000*14000*1.05</f>
        <v>14700000</v>
      </c>
      <c r="K19">
        <f>12000*1.05</f>
        <v>12600</v>
      </c>
      <c r="T19" s="17">
        <f>3*4400+3186+48</f>
        <v>16434</v>
      </c>
    </row>
    <row r="20" spans="3:20" x14ac:dyDescent="0.25">
      <c r="C20" s="12" t="s">
        <v>24</v>
      </c>
      <c r="D20" s="13">
        <f>S10</f>
        <v>20216949.75144</v>
      </c>
      <c r="F20" s="12" t="s">
        <v>31</v>
      </c>
      <c r="G20" s="13">
        <f>E10*10000*0.932</f>
        <v>13284728</v>
      </c>
      <c r="J20" s="19"/>
    </row>
    <row r="21" spans="3:20" ht="30" x14ac:dyDescent="0.25">
      <c r="C21" s="14" t="s">
        <v>25</v>
      </c>
      <c r="D21" s="15">
        <f>SUM(D18:D20)</f>
        <v>32066949.75144</v>
      </c>
      <c r="F21" s="12" t="s">
        <v>36</v>
      </c>
      <c r="G21" s="13">
        <f>G20+G19</f>
        <v>27984728</v>
      </c>
      <c r="J21" s="19"/>
    </row>
    <row r="22" spans="3:20" ht="30" x14ac:dyDescent="0.25">
      <c r="C22" s="14" t="s">
        <v>26</v>
      </c>
      <c r="D22" s="15">
        <f>ROUND(D21,-5)</f>
        <v>32100000</v>
      </c>
      <c r="F22" s="22" t="s">
        <v>37</v>
      </c>
      <c r="G22" s="24">
        <f>1-(G21/D22)</f>
        <v>0.12820161993769474</v>
      </c>
      <c r="J22" s="17"/>
    </row>
    <row r="23" spans="3:20" x14ac:dyDescent="0.25">
      <c r="C23" s="12" t="s">
        <v>27</v>
      </c>
      <c r="D23" s="16">
        <f>0.85*D22</f>
        <v>27285000</v>
      </c>
      <c r="I23" s="23"/>
      <c r="J23" s="18"/>
    </row>
    <row r="24" spans="3:20" x14ac:dyDescent="0.25">
      <c r="C24" s="12" t="s">
        <v>28</v>
      </c>
      <c r="D24" s="16">
        <f>0.75*D22</f>
        <v>24075000</v>
      </c>
    </row>
  </sheetData>
  <mergeCells count="9">
    <mergeCell ref="F18:G18"/>
    <mergeCell ref="G10:N10"/>
    <mergeCell ref="B13:S13"/>
    <mergeCell ref="B15:S15"/>
    <mergeCell ref="B3:S3"/>
    <mergeCell ref="B10:D10"/>
    <mergeCell ref="B11:S11"/>
    <mergeCell ref="B12:S12"/>
    <mergeCell ref="B14:S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Rajani Gupta</cp:lastModifiedBy>
  <dcterms:created xsi:type="dcterms:W3CDTF">2022-11-04T05:05:51Z</dcterms:created>
  <dcterms:modified xsi:type="dcterms:W3CDTF">2023-01-25T08:30:47Z</dcterms:modified>
</cp:coreProperties>
</file>