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Y:\In Progress Files\Rahul Gupta\In progress\VIS(2022-23)-PL593-485-826 Deep Packaging\"/>
    </mc:Choice>
  </mc:AlternateContent>
  <xr:revisionPtr revIDLastSave="0" documentId="13_ncr:1_{960BBC1C-3D91-48F9-A571-8D4595D1C401}" xr6:coauthVersionLast="47" xr6:coauthVersionMax="47" xr10:uidLastSave="{00000000-0000-0000-0000-000000000000}"/>
  <bookViews>
    <workbookView xWindow="-120" yWindow="-120" windowWidth="24240" windowHeight="13140" xr2:uid="{00000000-000D-0000-FFFF-FFFF00000000}"/>
  </bookViews>
  <sheets>
    <sheet name="working" sheetId="2" r:id="rId1"/>
    <sheet name="Sheet2" sheetId="3" r:id="rId2"/>
    <sheet name="Sheet5" sheetId="6" r:id="rId3"/>
  </sheets>
  <definedNames>
    <definedName name="_xlnm._FilterDatabase" localSheetId="0" hidden="1">working!$A$2:$T$8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6" l="1"/>
  <c r="J6" i="6"/>
  <c r="H9" i="2" l="1"/>
  <c r="K8" i="2"/>
  <c r="N8" i="2"/>
  <c r="P4" i="2"/>
  <c r="P5" i="2"/>
  <c r="P6" i="2"/>
  <c r="P7" i="2"/>
  <c r="P8" i="2"/>
  <c r="Q8" i="2" s="1"/>
  <c r="R8" i="2" s="1"/>
  <c r="T8" i="2" s="1"/>
  <c r="P3" i="2"/>
  <c r="A3" i="3" l="1"/>
  <c r="V11" i="2"/>
  <c r="V12" i="2" s="1"/>
  <c r="K7" i="2"/>
  <c r="N7" i="2"/>
  <c r="G7" i="2"/>
  <c r="Q7" i="2" l="1"/>
  <c r="R7" i="2"/>
  <c r="T7" i="2" s="1"/>
  <c r="N4" i="2"/>
  <c r="N5" i="2"/>
  <c r="N6" i="2"/>
  <c r="N3" i="2"/>
  <c r="X4" i="2"/>
  <c r="A4" i="2"/>
  <c r="A5" i="2" s="1"/>
  <c r="G4" i="2"/>
  <c r="G5" i="2"/>
  <c r="G8" i="2"/>
  <c r="G6" i="2"/>
  <c r="G3" i="2"/>
  <c r="G9" i="2" l="1"/>
  <c r="I3" i="3" l="1"/>
  <c r="G3" i="3"/>
  <c r="D3" i="3"/>
  <c r="J3" i="3" l="1"/>
  <c r="K3" i="3" s="1"/>
  <c r="M3" i="3" s="1"/>
  <c r="K5" i="2" l="1"/>
  <c r="K6" i="2"/>
  <c r="K4" i="2" l="1"/>
  <c r="Q4" i="2" l="1"/>
  <c r="R4" i="2" s="1"/>
  <c r="T4" i="2" s="1"/>
  <c r="Q6" i="2"/>
  <c r="R6" i="2" s="1"/>
  <c r="T6" i="2" s="1"/>
  <c r="Q5" i="2"/>
  <c r="R5" i="2" s="1"/>
  <c r="T5" i="2" s="1"/>
  <c r="K3" i="2"/>
  <c r="Q3" i="2" l="1"/>
  <c r="R3" i="2" s="1"/>
  <c r="T3" i="2" s="1"/>
  <c r="T9" i="2" s="1"/>
  <c r="P9" i="2"/>
  <c r="R9" i="2" l="1"/>
</calcChain>
</file>

<file path=xl/sharedStrings.xml><?xml version="1.0" encoding="utf-8"?>
<sst xmlns="http://schemas.openxmlformats.org/spreadsheetml/2006/main" count="67" uniqueCount="47">
  <si>
    <t>SR. No.</t>
  </si>
  <si>
    <t xml:space="preserve">Year of Valuation </t>
  </si>
  <si>
    <t>Total Life Consumed 
(In year)</t>
  </si>
  <si>
    <t>Total Economical Life
(In year)</t>
  </si>
  <si>
    <t>Salvage value</t>
  </si>
  <si>
    <t>Depreciation Rate</t>
  </si>
  <si>
    <t>Plinth Area  Rate 
(In per sq ft)</t>
  </si>
  <si>
    <t>Gross Replacement Value
(INR)</t>
  </si>
  <si>
    <t xml:space="preserve">Depreciation
(INR) </t>
  </si>
  <si>
    <t>Depreciated Value
(INR)</t>
  </si>
  <si>
    <t>Depreciated Replacement Market Value
(INR)</t>
  </si>
  <si>
    <t>TOTAL</t>
  </si>
  <si>
    <t>Remarks:</t>
  </si>
  <si>
    <t>3. The valuation is done by considering the depreciated replacement cost approach.</t>
  </si>
  <si>
    <t>Detoration</t>
  </si>
  <si>
    <t>Details of Building</t>
  </si>
  <si>
    <t>4.We have taken the year of construction from information provided to us during the survey.</t>
  </si>
  <si>
    <t>Floor</t>
  </si>
  <si>
    <t>Ground Floor</t>
  </si>
  <si>
    <t>Covered Area (in sq.mtr)</t>
  </si>
  <si>
    <t>2.The subject property is consturcted with different type of structures..</t>
  </si>
  <si>
    <t>Boundary wall valuation</t>
  </si>
  <si>
    <r>
      <t xml:space="preserve">Wall
</t>
    </r>
    <r>
      <rPr>
        <b/>
        <i/>
        <sz val="10"/>
        <rFont val="Calibri"/>
        <family val="2"/>
        <scheme val="minor"/>
      </rPr>
      <t>(in Running ft.)As per approved plan approx.</t>
    </r>
  </si>
  <si>
    <t>Year of Construction</t>
  </si>
  <si>
    <r>
      <t xml:space="preserve">Total Life Consumed 
</t>
    </r>
    <r>
      <rPr>
        <b/>
        <i/>
        <sz val="10"/>
        <rFont val="Calibri"/>
        <family val="2"/>
        <scheme val="minor"/>
      </rPr>
      <t>(in years)</t>
    </r>
  </si>
  <si>
    <r>
      <t xml:space="preserve">Total Economical Life
</t>
    </r>
    <r>
      <rPr>
        <b/>
        <i/>
        <sz val="10"/>
        <rFont val="Calibri"/>
        <family val="2"/>
        <scheme val="minor"/>
      </rPr>
      <t>(in years)</t>
    </r>
  </si>
  <si>
    <r>
      <t xml:space="preserve">Plinth Area  Rate 
</t>
    </r>
    <r>
      <rPr>
        <b/>
        <i/>
        <sz val="10"/>
        <rFont val="Calibri"/>
        <family val="2"/>
        <scheme val="minor"/>
      </rPr>
      <t>(in per running ft.)</t>
    </r>
  </si>
  <si>
    <t>Discounting Factor</t>
  </si>
  <si>
    <t>RCC</t>
  </si>
  <si>
    <t>First Floor</t>
  </si>
  <si>
    <t>Second Floor</t>
  </si>
  <si>
    <t>1. All the details pertaing to the building area statement such as area, floor, etc has been taken from the site measurement during the survey.</t>
  </si>
  <si>
    <t xml:space="preserve">5.As per our site survey we have observed the maintenance of the building is avergae . </t>
  </si>
  <si>
    <t>Covered Area 
(in sq ft)</t>
  </si>
  <si>
    <t xml:space="preserve">BUILDING VALUATION OF PROPERTY OF M/S. DEEP PACKAGING   | SITUATED AT PLOT NO. 34, SECTOR-5, SIDCUL, IEE INDUSTRIAL AREA, RANIPUR, HARIDWAR, UTTARAKHAND
</t>
  </si>
  <si>
    <t>Main Building</t>
  </si>
  <si>
    <t>Basement</t>
  </si>
  <si>
    <t>Height in feet</t>
  </si>
  <si>
    <t>Tin shed on brick wall structure</t>
  </si>
  <si>
    <t>Guard Room</t>
  </si>
  <si>
    <t>Type of Roof</t>
  </si>
  <si>
    <t>FAR/NOR FAR AREA</t>
  </si>
  <si>
    <t xml:space="preserve">NON FAR </t>
  </si>
  <si>
    <t>FAR</t>
  </si>
  <si>
    <t xml:space="preserve">6.We have considered the covered area as per the  measurement done during the site survey  i.e 17,277 sq.ft only.However it is  as per building bye laws of sidcul 2020, therfore we have considered 17,277 sq.ft as per the buildings bye laws only. </t>
  </si>
  <si>
    <t>Mumty and  Staff Quarter</t>
  </si>
  <si>
    <t>Generator 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</si>
</sst>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0.0000"/>
    <numFmt numFmtId="165" formatCode="_ &quot;₹&quot;\ * #,##0_ ;_ &quot;₹&quot;\ * \-#,##0_ ;_ &quot;₹&quot;\ * &quot;-&quot;??_ ;_ @_ "/>
    <numFmt numFmtId="166" formatCode="_ * #,##0_ ;_ * \-#,##0_ ;_ * &quot;-&quot;??_ ;_ @_ "/>
    <numFmt numFmtId="167" formatCode="_ * #,##0.0000_ ;_ * \-#,##0.0000_ ;_ * &quot;-&quot;??_ ;_ @_ "/>
    <numFmt numFmtId="168" formatCode="_ * #,##0.0_ ;_ * \-#,##0.0_ ;_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i/>
      <sz val="11"/>
      <color theme="1"/>
      <name val="Calibri"/>
      <family val="2"/>
      <scheme val="minor"/>
    </font>
    <font>
      <i/>
      <sz val="11"/>
      <color theme="1"/>
      <name val="Calibri"/>
      <family val="2"/>
      <scheme val="minor"/>
    </font>
    <font>
      <b/>
      <sz val="11"/>
      <name val="Calibri"/>
      <family val="2"/>
      <scheme val="minor"/>
    </font>
    <font>
      <b/>
      <i/>
      <sz val="10"/>
      <name val="Calibri"/>
      <family val="2"/>
      <scheme val="minor"/>
    </font>
  </fonts>
  <fills count="5">
    <fill>
      <patternFill patternType="none"/>
    </fill>
    <fill>
      <patternFill patternType="gray125"/>
    </fill>
    <fill>
      <patternFill patternType="solid">
        <fgColor theme="4" tint="0.59999389629810485"/>
        <bgColor indexed="65"/>
      </patternFill>
    </fill>
    <fill>
      <patternFill patternType="solid">
        <fgColor rgb="FF1E3661"/>
        <bgColor indexed="64"/>
      </patternFill>
    </fill>
    <fill>
      <patternFill patternType="solid">
        <fgColor theme="4"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4">
    <xf numFmtId="0" fontId="0" fillId="0" borderId="0" xfId="0"/>
    <xf numFmtId="9" fontId="0" fillId="0" borderId="1" xfId="2" applyFont="1" applyBorder="1" applyAlignment="1">
      <alignment horizontal="center" vertical="center" wrapText="1"/>
    </xf>
    <xf numFmtId="0" fontId="5" fillId="0" borderId="0" xfId="0" applyFont="1" applyAlignment="1">
      <alignment vertical="center"/>
    </xf>
    <xf numFmtId="165" fontId="0" fillId="0" borderId="0" xfId="0" applyNumberFormat="1"/>
    <xf numFmtId="43" fontId="0" fillId="0" borderId="0" xfId="0" applyNumberFormat="1"/>
    <xf numFmtId="0" fontId="6" fillId="4" borderId="1" xfId="0" applyFont="1" applyFill="1" applyBorder="1" applyAlignment="1">
      <alignment horizontal="center" vertical="center" wrapText="1"/>
    </xf>
    <xf numFmtId="1" fontId="0" fillId="0" borderId="1" xfId="0" applyNumberFormat="1" applyBorder="1" applyAlignment="1">
      <alignment horizontal="center" vertical="center"/>
    </xf>
    <xf numFmtId="0" fontId="0" fillId="0" borderId="1" xfId="0" applyBorder="1" applyAlignment="1">
      <alignment horizontal="center" vertical="center"/>
    </xf>
    <xf numFmtId="9" fontId="0" fillId="0" borderId="1" xfId="0" applyNumberFormat="1" applyBorder="1" applyAlignment="1">
      <alignment horizontal="center" vertical="center"/>
    </xf>
    <xf numFmtId="164" fontId="0" fillId="0" borderId="1" xfId="0" applyNumberFormat="1" applyBorder="1" applyAlignment="1">
      <alignment horizontal="center" vertical="center"/>
    </xf>
    <xf numFmtId="165" fontId="0" fillId="0" borderId="1" xfId="1" applyNumberFormat="1" applyFont="1" applyBorder="1" applyAlignment="1">
      <alignment horizontal="center" vertical="center"/>
    </xf>
    <xf numFmtId="9" fontId="0" fillId="0" borderId="1" xfId="2" applyFont="1" applyBorder="1" applyAlignment="1">
      <alignment horizontal="center" vertical="center"/>
    </xf>
    <xf numFmtId="166" fontId="0" fillId="0" borderId="1" xfId="5" applyNumberFormat="1" applyFont="1" applyBorder="1" applyAlignment="1">
      <alignment horizontal="center" vertical="center" wrapText="1"/>
    </xf>
    <xf numFmtId="166" fontId="2" fillId="2" borderId="1" xfId="5" applyNumberFormat="1" applyFont="1" applyFill="1" applyBorder="1" applyAlignment="1">
      <alignment horizontal="center" vertical="center" wrapText="1"/>
    </xf>
    <xf numFmtId="166" fontId="0" fillId="0" borderId="1" xfId="5" applyNumberFormat="1" applyFont="1" applyFill="1" applyBorder="1" applyAlignment="1">
      <alignment horizontal="center" vertical="center" wrapText="1"/>
    </xf>
    <xf numFmtId="166" fontId="2" fillId="0" borderId="1" xfId="5" applyNumberFormat="1" applyFont="1" applyBorder="1" applyAlignment="1">
      <alignment horizontal="center" vertical="center" wrapText="1"/>
    </xf>
    <xf numFmtId="166" fontId="2" fillId="0" borderId="1" xfId="5" applyNumberFormat="1" applyFont="1" applyBorder="1" applyAlignment="1">
      <alignment horizontal="right" vertical="center" wrapText="1"/>
    </xf>
    <xf numFmtId="43" fontId="0" fillId="0" borderId="1" xfId="5" applyFont="1" applyBorder="1" applyAlignment="1">
      <alignment horizontal="center" vertical="center" wrapText="1"/>
    </xf>
    <xf numFmtId="167" fontId="0" fillId="0" borderId="1" xfId="5" applyNumberFormat="1" applyFont="1" applyBorder="1" applyAlignment="1">
      <alignment horizontal="center" vertical="center" wrapText="1"/>
    </xf>
    <xf numFmtId="0" fontId="0" fillId="0" borderId="1" xfId="0" applyBorder="1"/>
    <xf numFmtId="43" fontId="0" fillId="0" borderId="0" xfId="5" applyFont="1"/>
    <xf numFmtId="166" fontId="0" fillId="0" borderId="0" xfId="5" applyNumberFormat="1" applyFont="1"/>
    <xf numFmtId="0" fontId="0" fillId="0" borderId="0" xfId="0" applyAlignment="1">
      <alignment horizontal="center"/>
    </xf>
    <xf numFmtId="166" fontId="0" fillId="0" borderId="1" xfId="5" applyNumberFormat="1" applyFont="1" applyBorder="1" applyAlignment="1">
      <alignment horizontal="center" wrapText="1"/>
    </xf>
    <xf numFmtId="166" fontId="0" fillId="0" borderId="0" xfId="0" applyNumberFormat="1"/>
    <xf numFmtId="168" fontId="0" fillId="0" borderId="0" xfId="5" applyNumberFormat="1" applyFont="1"/>
    <xf numFmtId="166" fontId="3" fillId="3" borderId="2" xfId="5" applyNumberFormat="1" applyFont="1" applyFill="1" applyBorder="1" applyAlignment="1">
      <alignment horizontal="center" vertical="center" wrapText="1"/>
    </xf>
    <xf numFmtId="0" fontId="5" fillId="0" borderId="1"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166" fontId="2" fillId="0" borderId="1" xfId="5" applyNumberFormat="1" applyFont="1" applyBorder="1" applyAlignment="1">
      <alignment horizontal="center" vertical="center" wrapText="1"/>
    </xf>
    <xf numFmtId="0" fontId="4" fillId="0" borderId="1" xfId="0" applyFont="1" applyBorder="1" applyAlignment="1">
      <alignment horizontal="left" vertical="center"/>
    </xf>
    <xf numFmtId="0" fontId="3" fillId="3" borderId="2" xfId="0" applyFont="1" applyFill="1" applyBorder="1" applyAlignment="1">
      <alignment horizontal="center" vertical="center" wrapText="1"/>
    </xf>
  </cellXfs>
  <cellStyles count="6">
    <cellStyle name="Comma" xfId="5" builtinId="3"/>
    <cellStyle name="Comma 2" xfId="3" xr:uid="{00000000-0005-0000-0000-000001000000}"/>
    <cellStyle name="Currency" xfId="1" builtinId="4"/>
    <cellStyle name="Currency 2" xfId="4"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1"/>
  <sheetViews>
    <sheetView tabSelected="1" zoomScaleNormal="100" workbookViewId="0">
      <selection activeCell="O4" sqref="O4"/>
    </sheetView>
  </sheetViews>
  <sheetFormatPr defaultRowHeight="15" x14ac:dyDescent="0.25"/>
  <cols>
    <col min="1" max="1" width="4.140625" bestFit="1" customWidth="1"/>
    <col min="2" max="2" width="16.5703125" bestFit="1" customWidth="1"/>
    <col min="3" max="3" width="10.28515625" bestFit="1" customWidth="1"/>
    <col min="4" max="4" width="9.5703125" hidden="1" customWidth="1"/>
    <col min="5" max="5" width="9.42578125" style="22" bestFit="1" customWidth="1"/>
    <col min="6" max="6" width="11.5703125" bestFit="1" customWidth="1"/>
    <col min="7" max="8" width="8.85546875" bestFit="1" customWidth="1"/>
    <col min="9" max="9" width="12.28515625" bestFit="1" customWidth="1"/>
    <col min="10" max="10" width="6.42578125" customWidth="1"/>
    <col min="11" max="11" width="10.42578125" customWidth="1"/>
    <col min="12" max="12" width="10.42578125" bestFit="1" customWidth="1"/>
    <col min="13" max="13" width="7.7109375" customWidth="1"/>
    <col min="14" max="14" width="7.85546875" bestFit="1" customWidth="1"/>
    <col min="15" max="15" width="11.85546875" customWidth="1"/>
    <col min="16" max="16" width="12.7109375" customWidth="1"/>
    <col min="17" max="17" width="12.85546875" customWidth="1"/>
    <col min="18" max="18" width="12.28515625" bestFit="1" customWidth="1"/>
    <col min="19" max="19" width="8.28515625" hidden="1" customWidth="1"/>
    <col min="20" max="20" width="13.140625" customWidth="1"/>
    <col min="21" max="21" width="10" bestFit="1" customWidth="1"/>
    <col min="22" max="22" width="9" bestFit="1" customWidth="1"/>
    <col min="24" max="24" width="7" bestFit="1" customWidth="1"/>
  </cols>
  <sheetData>
    <row r="1" spans="1:24" ht="50.1" customHeight="1" x14ac:dyDescent="0.25">
      <c r="A1" s="26" t="s">
        <v>34</v>
      </c>
      <c r="B1" s="26"/>
      <c r="C1" s="26"/>
      <c r="D1" s="26"/>
      <c r="E1" s="26"/>
      <c r="F1" s="26"/>
      <c r="G1" s="26"/>
      <c r="H1" s="26"/>
      <c r="I1" s="26"/>
      <c r="J1" s="26"/>
      <c r="K1" s="26"/>
      <c r="L1" s="26"/>
      <c r="M1" s="26"/>
      <c r="N1" s="26"/>
      <c r="O1" s="26"/>
      <c r="P1" s="26"/>
      <c r="Q1" s="26"/>
      <c r="R1" s="26"/>
      <c r="S1" s="26"/>
      <c r="T1" s="26"/>
    </row>
    <row r="2" spans="1:24" ht="60" x14ac:dyDescent="0.25">
      <c r="A2" s="13" t="s">
        <v>0</v>
      </c>
      <c r="B2" s="13" t="s">
        <v>15</v>
      </c>
      <c r="C2" s="13" t="s">
        <v>17</v>
      </c>
      <c r="D2" s="13" t="s">
        <v>41</v>
      </c>
      <c r="E2" s="13" t="s">
        <v>37</v>
      </c>
      <c r="F2" s="13" t="s">
        <v>40</v>
      </c>
      <c r="G2" s="13" t="s">
        <v>19</v>
      </c>
      <c r="H2" s="13" t="s">
        <v>33</v>
      </c>
      <c r="I2" s="13" t="s">
        <v>23</v>
      </c>
      <c r="J2" s="13" t="s">
        <v>1</v>
      </c>
      <c r="K2" s="13" t="s">
        <v>2</v>
      </c>
      <c r="L2" s="13" t="s">
        <v>3</v>
      </c>
      <c r="M2" s="13" t="s">
        <v>4</v>
      </c>
      <c r="N2" s="13" t="s">
        <v>5</v>
      </c>
      <c r="O2" s="13" t="s">
        <v>6</v>
      </c>
      <c r="P2" s="13" t="s">
        <v>7</v>
      </c>
      <c r="Q2" s="13" t="s">
        <v>8</v>
      </c>
      <c r="R2" s="13" t="s">
        <v>9</v>
      </c>
      <c r="S2" s="13" t="s">
        <v>14</v>
      </c>
      <c r="T2" s="13" t="s">
        <v>10</v>
      </c>
    </row>
    <row r="3" spans="1:24" x14ac:dyDescent="0.25">
      <c r="A3" s="14">
        <v>1</v>
      </c>
      <c r="B3" s="12" t="s">
        <v>35</v>
      </c>
      <c r="C3" t="s">
        <v>36</v>
      </c>
      <c r="D3" s="19" t="s">
        <v>42</v>
      </c>
      <c r="E3" s="23">
        <v>12</v>
      </c>
      <c r="F3" s="12" t="s">
        <v>28</v>
      </c>
      <c r="G3" s="12">
        <f>H3/10.7639</f>
        <v>447.23566736963369</v>
      </c>
      <c r="H3" s="12">
        <v>4814</v>
      </c>
      <c r="I3" s="12">
        <v>2008</v>
      </c>
      <c r="J3" s="12">
        <v>2023</v>
      </c>
      <c r="K3" s="12">
        <f t="shared" ref="K3" si="0">J3-I3</f>
        <v>15</v>
      </c>
      <c r="L3" s="12">
        <v>60</v>
      </c>
      <c r="M3" s="1">
        <v>0.1</v>
      </c>
      <c r="N3" s="18">
        <f>(1-M3)/L3</f>
        <v>1.5000000000000001E-2</v>
      </c>
      <c r="O3" s="12">
        <v>1200</v>
      </c>
      <c r="P3" s="12">
        <f>O3*H3</f>
        <v>5776800</v>
      </c>
      <c r="Q3" s="12">
        <f t="shared" ref="Q3" si="1">P3*N3*K3</f>
        <v>1299780</v>
      </c>
      <c r="R3" s="12">
        <f t="shared" ref="R3" si="2">MAX(P3-Q3,0)</f>
        <v>4477020</v>
      </c>
      <c r="S3" s="17">
        <v>0</v>
      </c>
      <c r="T3" s="12">
        <f>IF(R3&gt;M3*P3,R3*(1-S3),P3*M3)</f>
        <v>4477020</v>
      </c>
      <c r="U3" s="24"/>
    </row>
    <row r="4" spans="1:24" ht="30" x14ac:dyDescent="0.25">
      <c r="A4" s="14">
        <f>A3+1</f>
        <v>2</v>
      </c>
      <c r="B4" s="12" t="s">
        <v>35</v>
      </c>
      <c r="C4" s="12" t="s">
        <v>18</v>
      </c>
      <c r="D4" s="12" t="s">
        <v>43</v>
      </c>
      <c r="E4" s="12">
        <v>12</v>
      </c>
      <c r="F4" s="12" t="s">
        <v>28</v>
      </c>
      <c r="G4" s="12">
        <f t="shared" ref="G4:G8" si="3">H4/10.7639</f>
        <v>447.23566736963369</v>
      </c>
      <c r="H4" s="12">
        <v>4814</v>
      </c>
      <c r="I4" s="12">
        <v>2008</v>
      </c>
      <c r="J4" s="12">
        <v>2023</v>
      </c>
      <c r="K4" s="12">
        <f t="shared" ref="K4" si="4">J4-I4</f>
        <v>15</v>
      </c>
      <c r="L4" s="12">
        <v>60</v>
      </c>
      <c r="M4" s="1">
        <v>0.1</v>
      </c>
      <c r="N4" s="18">
        <f t="shared" ref="N4:N5" si="5">(1-M4)/L4</f>
        <v>1.5000000000000001E-2</v>
      </c>
      <c r="O4" s="12">
        <v>1500</v>
      </c>
      <c r="P4" s="12">
        <f t="shared" ref="P4:P8" si="6">O4*H4</f>
        <v>7221000</v>
      </c>
      <c r="Q4" s="12">
        <f t="shared" ref="Q4:Q5" si="7">P4*N4*K4</f>
        <v>1624725.0000000002</v>
      </c>
      <c r="R4" s="12">
        <f t="shared" ref="R4:R5" si="8">MAX(P4-Q4,0)</f>
        <v>5596275</v>
      </c>
      <c r="S4" s="17">
        <v>0</v>
      </c>
      <c r="T4" s="12">
        <f t="shared" ref="T4:T5" si="9">IF(R4&gt;M4*P4,R4*(1-S4),P4*M4)</f>
        <v>5596275</v>
      </c>
      <c r="X4">
        <f>8194*0.6</f>
        <v>4916.3999999999996</v>
      </c>
    </row>
    <row r="5" spans="1:24" x14ac:dyDescent="0.25">
      <c r="A5" s="14">
        <f t="shared" ref="A5" si="10">A4+1</f>
        <v>3</v>
      </c>
      <c r="B5" s="12" t="s">
        <v>35</v>
      </c>
      <c r="C5" s="12" t="s">
        <v>29</v>
      </c>
      <c r="D5" s="12" t="s">
        <v>43</v>
      </c>
      <c r="E5" s="12">
        <v>12</v>
      </c>
      <c r="F5" s="12" t="s">
        <v>28</v>
      </c>
      <c r="G5" s="12">
        <f t="shared" si="3"/>
        <v>447.23566736963369</v>
      </c>
      <c r="H5" s="12">
        <v>4814</v>
      </c>
      <c r="I5" s="12">
        <v>2008</v>
      </c>
      <c r="J5" s="12">
        <v>2023</v>
      </c>
      <c r="K5" s="12">
        <f t="shared" ref="K5" si="11">J5-I5</f>
        <v>15</v>
      </c>
      <c r="L5" s="12">
        <v>60</v>
      </c>
      <c r="M5" s="1">
        <v>0.1</v>
      </c>
      <c r="N5" s="18">
        <f t="shared" si="5"/>
        <v>1.5000000000000001E-2</v>
      </c>
      <c r="O5" s="12">
        <v>1500</v>
      </c>
      <c r="P5" s="12">
        <f t="shared" si="6"/>
        <v>7221000</v>
      </c>
      <c r="Q5" s="12">
        <f t="shared" si="7"/>
        <v>1624725.0000000002</v>
      </c>
      <c r="R5" s="12">
        <f t="shared" si="8"/>
        <v>5596275</v>
      </c>
      <c r="S5" s="17">
        <v>0</v>
      </c>
      <c r="T5" s="12">
        <f t="shared" si="9"/>
        <v>5596275</v>
      </c>
    </row>
    <row r="6" spans="1:24" ht="30" x14ac:dyDescent="0.25">
      <c r="A6" s="14">
        <v>4</v>
      </c>
      <c r="B6" s="12" t="s">
        <v>39</v>
      </c>
      <c r="C6" s="12" t="s">
        <v>18</v>
      </c>
      <c r="D6" s="12" t="s">
        <v>43</v>
      </c>
      <c r="E6" s="12">
        <v>12</v>
      </c>
      <c r="F6" s="12" t="s">
        <v>28</v>
      </c>
      <c r="G6" s="12">
        <f>H6/10.7639</f>
        <v>4.4593502355094348</v>
      </c>
      <c r="H6" s="12">
        <v>48</v>
      </c>
      <c r="I6" s="12">
        <v>2008</v>
      </c>
      <c r="J6" s="12">
        <v>2023</v>
      </c>
      <c r="K6" s="12">
        <f>J6-I6</f>
        <v>15</v>
      </c>
      <c r="L6" s="12">
        <v>60</v>
      </c>
      <c r="M6" s="1">
        <v>0.1</v>
      </c>
      <c r="N6" s="18">
        <f>(1-M6)/L6</f>
        <v>1.5000000000000001E-2</v>
      </c>
      <c r="O6" s="12">
        <v>1200</v>
      </c>
      <c r="P6" s="12">
        <f t="shared" si="6"/>
        <v>57600</v>
      </c>
      <c r="Q6" s="12">
        <f>P6*N6*K6</f>
        <v>12960.000000000002</v>
      </c>
      <c r="R6" s="12">
        <f>MAX(P6-Q6,0)</f>
        <v>44640</v>
      </c>
      <c r="S6" s="17">
        <v>0</v>
      </c>
      <c r="T6" s="12">
        <f>IF(R6&gt;M6*P6,R6*(1-S6),P6*M6)</f>
        <v>44640</v>
      </c>
    </row>
    <row r="7" spans="1:24" ht="30" x14ac:dyDescent="0.25">
      <c r="A7" s="14">
        <v>5</v>
      </c>
      <c r="B7" s="12" t="s">
        <v>45</v>
      </c>
      <c r="C7" s="12" t="s">
        <v>30</v>
      </c>
      <c r="D7" s="12" t="s">
        <v>43</v>
      </c>
      <c r="E7" s="12">
        <v>12</v>
      </c>
      <c r="F7" s="12" t="s">
        <v>28</v>
      </c>
      <c r="G7" s="12">
        <f t="shared" si="3"/>
        <v>184.78432538392218</v>
      </c>
      <c r="H7" s="12">
        <v>1989</v>
      </c>
      <c r="I7" s="12">
        <v>2008</v>
      </c>
      <c r="J7" s="12">
        <v>2023</v>
      </c>
      <c r="K7" s="12">
        <f t="shared" ref="K7" si="12">J7-I7</f>
        <v>15</v>
      </c>
      <c r="L7" s="12">
        <v>60</v>
      </c>
      <c r="M7" s="1">
        <v>0.1</v>
      </c>
      <c r="N7" s="18">
        <f t="shared" ref="N7" si="13">(1-M7)/L7</f>
        <v>1.5000000000000001E-2</v>
      </c>
      <c r="O7" s="12">
        <v>1200</v>
      </c>
      <c r="P7" s="12">
        <f t="shared" si="6"/>
        <v>2386800</v>
      </c>
      <c r="Q7" s="12">
        <f t="shared" ref="Q7" si="14">P7*N7*K7</f>
        <v>537030</v>
      </c>
      <c r="R7" s="12">
        <f t="shared" ref="R7" si="15">MAX(P7-Q7,0)</f>
        <v>1849770</v>
      </c>
      <c r="S7" s="17">
        <v>0</v>
      </c>
      <c r="T7" s="12">
        <f t="shared" ref="T7" si="16">IF(R7&gt;M7*P7,R7*(1-S7),P7*M7)</f>
        <v>1849770</v>
      </c>
    </row>
    <row r="8" spans="1:24" ht="51.75" customHeight="1" x14ac:dyDescent="0.25">
      <c r="A8" s="14">
        <v>6</v>
      </c>
      <c r="B8" s="14" t="s">
        <v>46</v>
      </c>
      <c r="C8" s="14" t="s">
        <v>30</v>
      </c>
      <c r="D8" s="14" t="s">
        <v>43</v>
      </c>
      <c r="E8" s="14">
        <v>10</v>
      </c>
      <c r="F8" s="14" t="s">
        <v>38</v>
      </c>
      <c r="G8" s="14">
        <f t="shared" si="3"/>
        <v>74.136697665344343</v>
      </c>
      <c r="H8" s="14">
        <v>798</v>
      </c>
      <c r="I8" s="12">
        <v>2008</v>
      </c>
      <c r="J8" s="12">
        <v>2023</v>
      </c>
      <c r="K8" s="12">
        <f t="shared" ref="K8" si="17">J8-I8</f>
        <v>15</v>
      </c>
      <c r="L8" s="12">
        <v>45</v>
      </c>
      <c r="M8" s="1">
        <v>0.05</v>
      </c>
      <c r="N8" s="18">
        <f t="shared" ref="N8" si="18">(1-M8)/L8</f>
        <v>2.1111111111111112E-2</v>
      </c>
      <c r="O8" s="12">
        <v>800</v>
      </c>
      <c r="P8" s="12">
        <f t="shared" si="6"/>
        <v>638400</v>
      </c>
      <c r="Q8" s="12">
        <f t="shared" ref="Q8" si="19">P8*N8*K8</f>
        <v>202160</v>
      </c>
      <c r="R8" s="12">
        <f t="shared" ref="R8" si="20">MAX(P8-Q8,0)</f>
        <v>436240</v>
      </c>
      <c r="S8" s="17">
        <v>0</v>
      </c>
      <c r="T8" s="12">
        <f t="shared" ref="T8" si="21">IF(R8&gt;M8*P8,R8*(1-S8),P8*M8)</f>
        <v>436240</v>
      </c>
    </row>
    <row r="9" spans="1:24" x14ac:dyDescent="0.25">
      <c r="A9" s="31" t="s">
        <v>11</v>
      </c>
      <c r="B9" s="31"/>
      <c r="C9" s="31"/>
      <c r="D9" s="31"/>
      <c r="E9" s="31"/>
      <c r="F9" s="31"/>
      <c r="G9" s="15">
        <f>SUM(G3:G8)</f>
        <v>1605.0873753936771</v>
      </c>
      <c r="H9" s="16">
        <f>SUM(H3:H8)</f>
        <v>17277</v>
      </c>
      <c r="I9" s="31"/>
      <c r="J9" s="31"/>
      <c r="K9" s="31"/>
      <c r="L9" s="31"/>
      <c r="M9" s="31"/>
      <c r="N9" s="31"/>
      <c r="O9" s="31"/>
      <c r="P9" s="15">
        <f>SUM(P3:P8)</f>
        <v>23301600</v>
      </c>
      <c r="Q9" s="15"/>
      <c r="R9" s="15">
        <f>SUM(R3:R8)</f>
        <v>18000220</v>
      </c>
      <c r="S9" s="15"/>
      <c r="T9" s="15">
        <f>SUM(T3:T8)</f>
        <v>18000220</v>
      </c>
      <c r="V9">
        <v>1000</v>
      </c>
    </row>
    <row r="10" spans="1:24" x14ac:dyDescent="0.25">
      <c r="A10" s="32" t="s">
        <v>12</v>
      </c>
      <c r="B10" s="32"/>
      <c r="C10" s="32"/>
      <c r="D10" s="32"/>
      <c r="E10" s="32"/>
      <c r="F10" s="32"/>
      <c r="G10" s="32"/>
      <c r="H10" s="32"/>
      <c r="I10" s="32"/>
      <c r="J10" s="32"/>
      <c r="K10" s="32"/>
      <c r="L10" s="32"/>
      <c r="M10" s="32"/>
      <c r="N10" s="32"/>
      <c r="O10" s="32"/>
      <c r="P10" s="32"/>
      <c r="Q10" s="32"/>
      <c r="R10" s="32"/>
      <c r="S10" s="32"/>
      <c r="T10" s="32"/>
      <c r="V10">
        <v>1.5</v>
      </c>
    </row>
    <row r="11" spans="1:24" x14ac:dyDescent="0.25">
      <c r="A11" s="27" t="s">
        <v>31</v>
      </c>
      <c r="B11" s="27"/>
      <c r="C11" s="27"/>
      <c r="D11" s="27"/>
      <c r="E11" s="27"/>
      <c r="F11" s="27"/>
      <c r="G11" s="27"/>
      <c r="H11" s="27"/>
      <c r="I11" s="27"/>
      <c r="J11" s="27"/>
      <c r="K11" s="27"/>
      <c r="L11" s="27"/>
      <c r="M11" s="27"/>
      <c r="N11" s="27"/>
      <c r="O11" s="27"/>
      <c r="P11" s="27"/>
      <c r="Q11" s="27"/>
      <c r="R11" s="27"/>
      <c r="S11" s="27"/>
      <c r="T11" s="27"/>
      <c r="V11">
        <f>V10*V9</f>
        <v>1500</v>
      </c>
    </row>
    <row r="12" spans="1:24" x14ac:dyDescent="0.25">
      <c r="A12" s="27" t="s">
        <v>20</v>
      </c>
      <c r="B12" s="27"/>
      <c r="C12" s="27"/>
      <c r="D12" s="27"/>
      <c r="E12" s="27"/>
      <c r="F12" s="27"/>
      <c r="G12" s="27"/>
      <c r="H12" s="27"/>
      <c r="I12" s="27"/>
      <c r="J12" s="27"/>
      <c r="K12" s="27"/>
      <c r="L12" s="27"/>
      <c r="M12" s="27"/>
      <c r="N12" s="27"/>
      <c r="O12" s="27"/>
      <c r="P12" s="27"/>
      <c r="Q12" s="27"/>
      <c r="R12" s="27"/>
      <c r="S12" s="27"/>
      <c r="T12" s="27"/>
      <c r="V12">
        <f>V11*10.7639</f>
        <v>16145.849999999999</v>
      </c>
    </row>
    <row r="13" spans="1:24" x14ac:dyDescent="0.25">
      <c r="A13" s="27" t="s">
        <v>13</v>
      </c>
      <c r="B13" s="27"/>
      <c r="C13" s="27"/>
      <c r="D13" s="27"/>
      <c r="E13" s="27"/>
      <c r="F13" s="27"/>
      <c r="G13" s="27"/>
      <c r="H13" s="27"/>
      <c r="I13" s="27"/>
      <c r="J13" s="27"/>
      <c r="K13" s="27"/>
      <c r="L13" s="27"/>
      <c r="M13" s="27"/>
      <c r="N13" s="27"/>
      <c r="O13" s="27"/>
      <c r="P13" s="27"/>
      <c r="Q13" s="27"/>
      <c r="R13" s="27"/>
      <c r="S13" s="27"/>
      <c r="T13" s="27"/>
    </row>
    <row r="14" spans="1:24" x14ac:dyDescent="0.25">
      <c r="A14" s="27" t="s">
        <v>16</v>
      </c>
      <c r="B14" s="27"/>
      <c r="C14" s="27"/>
      <c r="D14" s="27"/>
      <c r="E14" s="27"/>
      <c r="F14" s="27"/>
      <c r="G14" s="27"/>
      <c r="H14" s="27"/>
      <c r="I14" s="27"/>
      <c r="J14" s="27"/>
      <c r="K14" s="27"/>
      <c r="L14" s="27"/>
      <c r="M14" s="27"/>
      <c r="N14" s="27"/>
      <c r="O14" s="27"/>
      <c r="P14" s="27"/>
      <c r="Q14" s="27"/>
      <c r="R14" s="27"/>
      <c r="S14" s="27"/>
      <c r="T14" s="27"/>
    </row>
    <row r="15" spans="1:24" x14ac:dyDescent="0.25">
      <c r="A15" s="28" t="s">
        <v>32</v>
      </c>
      <c r="B15" s="29"/>
      <c r="C15" s="29"/>
      <c r="D15" s="29"/>
      <c r="E15" s="29"/>
      <c r="F15" s="29"/>
      <c r="G15" s="29"/>
      <c r="H15" s="29"/>
      <c r="I15" s="29"/>
      <c r="J15" s="29"/>
      <c r="K15" s="29"/>
      <c r="L15" s="29"/>
      <c r="M15" s="29"/>
      <c r="N15" s="29"/>
      <c r="O15" s="29"/>
      <c r="P15" s="29"/>
      <c r="Q15" s="29"/>
      <c r="R15" s="29"/>
      <c r="S15" s="29"/>
      <c r="T15" s="30"/>
    </row>
    <row r="16" spans="1:24" x14ac:dyDescent="0.25">
      <c r="A16" s="27" t="s">
        <v>44</v>
      </c>
      <c r="B16" s="27"/>
      <c r="C16" s="27"/>
      <c r="D16" s="27"/>
      <c r="E16" s="27"/>
      <c r="F16" s="27"/>
      <c r="G16" s="27"/>
      <c r="H16" s="27"/>
      <c r="I16" s="27"/>
      <c r="J16" s="27"/>
      <c r="K16" s="27"/>
      <c r="L16" s="27"/>
      <c r="M16" s="27"/>
      <c r="N16" s="27"/>
      <c r="O16" s="27"/>
      <c r="P16" s="27"/>
      <c r="Q16" s="27"/>
      <c r="R16" s="27"/>
      <c r="S16" s="27"/>
      <c r="T16" s="27"/>
      <c r="U16" s="2"/>
      <c r="V16" s="2"/>
      <c r="W16" s="2"/>
    </row>
    <row r="18" spans="6:13" x14ac:dyDescent="0.25">
      <c r="H18" s="4"/>
    </row>
    <row r="19" spans="6:13" x14ac:dyDescent="0.25">
      <c r="F19" s="25"/>
    </row>
    <row r="21" spans="6:13" x14ac:dyDescent="0.25">
      <c r="M21" s="3"/>
    </row>
  </sheetData>
  <mergeCells count="10">
    <mergeCell ref="A1:T1"/>
    <mergeCell ref="A16:T16"/>
    <mergeCell ref="A13:T13"/>
    <mergeCell ref="A14:T14"/>
    <mergeCell ref="A15:T15"/>
    <mergeCell ref="A9:F9"/>
    <mergeCell ref="I9:O9"/>
    <mergeCell ref="A10:T10"/>
    <mergeCell ref="A11:T11"/>
    <mergeCell ref="A12:T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
  <sheetViews>
    <sheetView workbookViewId="0">
      <selection activeCell="D17" sqref="D17"/>
    </sheetView>
  </sheetViews>
  <sheetFormatPr defaultRowHeight="15" x14ac:dyDescent="0.25"/>
  <cols>
    <col min="1" max="2" width="8.7109375" bestFit="1" customWidth="1"/>
    <col min="3" max="3" width="8.42578125" bestFit="1" customWidth="1"/>
    <col min="5" max="5" width="8.5703125" bestFit="1" customWidth="1"/>
    <col min="6" max="6" width="7.7109375" bestFit="1" customWidth="1"/>
    <col min="7" max="7" width="9" bestFit="1" customWidth="1"/>
    <col min="8" max="8" width="8" bestFit="1" customWidth="1"/>
    <col min="9" max="9" width="11.5703125" bestFit="1" customWidth="1"/>
    <col min="10" max="10" width="10.5703125" bestFit="1" customWidth="1"/>
    <col min="11" max="11" width="11.5703125" bestFit="1" customWidth="1"/>
    <col min="12" max="12" width="8.7109375" bestFit="1" customWidth="1"/>
    <col min="13" max="13" width="11.5703125" bestFit="1" customWidth="1"/>
    <col min="14" max="14" width="15.28515625" bestFit="1" customWidth="1"/>
    <col min="15" max="15" width="12.5703125" bestFit="1" customWidth="1"/>
  </cols>
  <sheetData>
    <row r="1" spans="1:15" ht="15.75" x14ac:dyDescent="0.25">
      <c r="A1" s="33" t="s">
        <v>21</v>
      </c>
      <c r="B1" s="33"/>
      <c r="C1" s="33"/>
      <c r="D1" s="33"/>
      <c r="E1" s="33"/>
      <c r="F1" s="33"/>
      <c r="G1" s="33"/>
      <c r="H1" s="33"/>
      <c r="I1" s="33"/>
      <c r="J1" s="33"/>
      <c r="K1" s="33"/>
      <c r="L1" s="33"/>
      <c r="M1" s="33"/>
    </row>
    <row r="2" spans="1:15" ht="105" x14ac:dyDescent="0.25">
      <c r="A2" s="5" t="s">
        <v>22</v>
      </c>
      <c r="B2" s="5" t="s">
        <v>23</v>
      </c>
      <c r="C2" s="5" t="s">
        <v>1</v>
      </c>
      <c r="D2" s="5" t="s">
        <v>24</v>
      </c>
      <c r="E2" s="5" t="s">
        <v>25</v>
      </c>
      <c r="F2" s="5" t="s">
        <v>4</v>
      </c>
      <c r="G2" s="5" t="s">
        <v>5</v>
      </c>
      <c r="H2" s="5" t="s">
        <v>26</v>
      </c>
      <c r="I2" s="5" t="s">
        <v>7</v>
      </c>
      <c r="J2" s="5" t="s">
        <v>8</v>
      </c>
      <c r="K2" s="5" t="s">
        <v>9</v>
      </c>
      <c r="L2" s="5" t="s">
        <v>27</v>
      </c>
      <c r="M2" s="5" t="s">
        <v>10</v>
      </c>
    </row>
    <row r="3" spans="1:15" x14ac:dyDescent="0.25">
      <c r="A3" s="6">
        <f>108*3.28</f>
        <v>354.23999999999995</v>
      </c>
      <c r="B3" s="7">
        <v>1998</v>
      </c>
      <c r="C3" s="7">
        <v>2022</v>
      </c>
      <c r="D3" s="7">
        <f>C3-B3</f>
        <v>24</v>
      </c>
      <c r="E3" s="7">
        <v>60</v>
      </c>
      <c r="F3" s="8">
        <v>0.1</v>
      </c>
      <c r="G3" s="9">
        <f>(1-F3)/E3</f>
        <v>1.5000000000000001E-2</v>
      </c>
      <c r="H3" s="10">
        <v>1500</v>
      </c>
      <c r="I3" s="10">
        <f>H3*A3</f>
        <v>531359.99999999988</v>
      </c>
      <c r="J3" s="10">
        <f>I3*G3*D3</f>
        <v>191289.59999999998</v>
      </c>
      <c r="K3" s="10">
        <f>MAX(I3-J3,0)</f>
        <v>340070.39999999991</v>
      </c>
      <c r="L3" s="11">
        <v>0</v>
      </c>
      <c r="M3" s="10">
        <f>IF(K3&gt;F3*I3,K3*(1-L3),I3*F3)</f>
        <v>340070.39999999991</v>
      </c>
    </row>
    <row r="9" spans="1:15" x14ac:dyDescent="0.25">
      <c r="N9" s="21"/>
    </row>
    <row r="12" spans="1:15" x14ac:dyDescent="0.25">
      <c r="O12" s="20"/>
    </row>
  </sheetData>
  <mergeCells count="1">
    <mergeCell ref="A1:M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4:J10"/>
  <sheetViews>
    <sheetView workbookViewId="0">
      <selection activeCell="E11" sqref="E11"/>
    </sheetView>
  </sheetViews>
  <sheetFormatPr defaultRowHeight="15" x14ac:dyDescent="0.25"/>
  <cols>
    <col min="8" max="8" width="12" customWidth="1"/>
    <col min="9" max="9" width="10" bestFit="1" customWidth="1"/>
    <col min="11" max="11" width="10" bestFit="1" customWidth="1"/>
  </cols>
  <sheetData>
    <row r="4" spans="5:10" x14ac:dyDescent="0.25">
      <c r="H4">
        <v>30800000</v>
      </c>
    </row>
    <row r="5" spans="5:10" x14ac:dyDescent="0.25">
      <c r="E5">
        <v>6.0024420499967E-2</v>
      </c>
      <c r="H5">
        <v>26180000</v>
      </c>
    </row>
    <row r="6" spans="5:10" x14ac:dyDescent="0.25">
      <c r="H6">
        <v>1.1764705882352899</v>
      </c>
      <c r="J6">
        <f>27803000/30800000</f>
        <v>0.90269480519480516</v>
      </c>
    </row>
    <row r="10" spans="5:10" x14ac:dyDescent="0.25">
      <c r="E10">
        <f>10000*1605*0.86</f>
        <v>13803000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working</vt:lpstr>
      <vt:lpstr>Sheet2</vt:lpstr>
      <vt:lpstr>Sheet5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Gupta</dc:creator>
  <cp:lastModifiedBy>Rajani Gupta</cp:lastModifiedBy>
  <dcterms:created xsi:type="dcterms:W3CDTF">2022-07-28T09:17:09Z</dcterms:created>
  <dcterms:modified xsi:type="dcterms:W3CDTF">2023-01-24T10:55:31Z</dcterms:modified>
</cp:coreProperties>
</file>