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7.RKASSO\Desktop\VIS(2022-23)-PL595-487-828_printing_1675240538\"/>
    </mc:Choice>
  </mc:AlternateContent>
  <bookViews>
    <workbookView xWindow="0" yWindow="0" windowWidth="7470" windowHeight="2760"/>
  </bookViews>
  <sheets>
    <sheet name="Sheet1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5" l="1"/>
  <c r="Z7" i="5"/>
  <c r="Z5" i="5"/>
  <c r="C10" i="5"/>
  <c r="J5" i="5"/>
  <c r="I6" i="5"/>
  <c r="I7" i="5"/>
  <c r="J7" i="5" s="1"/>
  <c r="I5" i="5"/>
  <c r="Z8" i="5" l="1"/>
  <c r="I8" i="5"/>
  <c r="J6" i="5"/>
  <c r="J8" i="5" s="1"/>
  <c r="T5" i="5"/>
  <c r="Z24" i="5"/>
  <c r="Z23" i="5"/>
  <c r="K18" i="5"/>
  <c r="O17" i="5"/>
  <c r="J17" i="5"/>
  <c r="G16" i="5"/>
  <c r="O16" i="5" s="1"/>
  <c r="R7" i="5"/>
  <c r="N7" i="5"/>
  <c r="P7" i="5" s="1"/>
  <c r="T7" i="5"/>
  <c r="R6" i="5"/>
  <c r="N6" i="5"/>
  <c r="P6" i="5" s="1"/>
  <c r="R5" i="5"/>
  <c r="N5" i="5"/>
  <c r="P5" i="5" s="1"/>
  <c r="G18" i="5" l="1"/>
  <c r="O18" i="5"/>
  <c r="J16" i="5"/>
  <c r="J18" i="5" s="1"/>
  <c r="T6" i="5"/>
  <c r="T8" i="5" s="1"/>
  <c r="U7" i="5"/>
  <c r="V7" i="5" s="1"/>
  <c r="U5" i="5"/>
  <c r="V5" i="5" s="1"/>
  <c r="H8" i="5"/>
  <c r="J2" i="5"/>
  <c r="X7" i="5" l="1"/>
  <c r="U6" i="5"/>
  <c r="V6" i="5" s="1"/>
  <c r="V8" i="5" s="1"/>
  <c r="X5" i="5"/>
  <c r="X6" i="5" l="1"/>
  <c r="X8" i="5" l="1"/>
</calcChain>
</file>

<file path=xl/sharedStrings.xml><?xml version="1.0" encoding="utf-8"?>
<sst xmlns="http://schemas.openxmlformats.org/spreadsheetml/2006/main" count="58" uniqueCount="43">
  <si>
    <t>TOTAL</t>
  </si>
  <si>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</si>
  <si>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</si>
  <si>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</si>
  <si>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</si>
  <si>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</si>
  <si>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</si>
  <si>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</si>
  <si>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</si>
  <si>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</si>
  <si>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</si>
  <si>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</si>
  <si>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</si>
  <si>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</si>
  <si>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</si>
  <si>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</si>
  <si>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</si>
  <si>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</si>
  <si>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</si>
  <si>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ADMIN BUILDING</t>
  </si>
  <si>
    <t>Particular</t>
  </si>
  <si>
    <t>Tin Shed</t>
  </si>
  <si>
    <t>Notes:</t>
  </si>
  <si>
    <t>3)The valuation method adopted for the building valuation is "Depreciated replacement Cost"</t>
  </si>
  <si>
    <t>R.C.C</t>
  </si>
  <si>
    <t>S.No.</t>
  </si>
  <si>
    <t>Area (in sq.ft.)</t>
  </si>
  <si>
    <t>Area (in sq.mtr.)</t>
  </si>
  <si>
    <t xml:space="preserve">Total </t>
  </si>
  <si>
    <t xml:space="preserve">Rate </t>
  </si>
  <si>
    <t>Amount</t>
  </si>
  <si>
    <t xml:space="preserve">GUIDELINE VALUE </t>
  </si>
  <si>
    <t>GUIDELINE VALUE</t>
  </si>
  <si>
    <t xml:space="preserve">2) All the area adopted for the valuation for different structures are considered as per the Approved Map Provided to us </t>
  </si>
  <si>
    <r>
      <t xml:space="preserve">Area
</t>
    </r>
    <r>
      <rPr>
        <b/>
        <i/>
        <sz val="11"/>
        <rFont val="Calibri"/>
        <family val="2"/>
        <scheme val="minor"/>
      </rPr>
      <t>(in sq.mtr)</t>
    </r>
  </si>
  <si>
    <t>Remaining Life</t>
  </si>
  <si>
    <t>RCC Frame Structure</t>
  </si>
  <si>
    <t xml:space="preserve">VALUATION OF BUILDING /CIVIL STRUCTURE </t>
  </si>
  <si>
    <t xml:space="preserve">Ground </t>
  </si>
  <si>
    <t>First</t>
  </si>
  <si>
    <t>Second</t>
  </si>
  <si>
    <t>Govt. Guideline Rate</t>
  </si>
  <si>
    <t>Govt. Guideline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</si>
</sst>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₹&quot;\ #,##0;&quot;₹&quot;\ \-#,##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[$₹-4009]\ * #,##0.00_ ;_ [$₹-4009]\ * \-#,##0.00_ ;_ [$₹-4009]\ * &quot;-&quot;??_ ;_ @_ "/>
    <numFmt numFmtId="165" formatCode="_ &quot;₹&quot;\ * #,##0_ ;_ &quot;₹&quot;\ * \-#,##0_ ;_ &quot;₹&quot;\ * &quot;-&quot;??_ ;_ @_ "/>
    <numFmt numFmtId="166" formatCode="0.0000"/>
    <numFmt numFmtId="167" formatCode="_ * #,##0_ ;_ * \-#,##0_ ;_ * &quot;-&quot;??_ ;_ @_ "/>
    <numFmt numFmtId="168" formatCode="_ [$₹-4009]\ * #,##0_ ;_ [$₹-4009]\ * \-#,##0_ ;_ [$₹-4009]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43" fontId="6" fillId="0" borderId="4" xfId="5" applyFont="1" applyBorder="1" applyAlignment="1">
      <alignment horizontal="center" vertical="center"/>
    </xf>
    <xf numFmtId="167" fontId="0" fillId="2" borderId="4" xfId="5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8" borderId="1" xfId="0" applyFont="1" applyFill="1" applyBorder="1" applyAlignment="1">
      <alignment horizontal="center"/>
    </xf>
    <xf numFmtId="0" fontId="1" fillId="0" borderId="0" xfId="0" applyFont="1"/>
    <xf numFmtId="164" fontId="0" fillId="0" borderId="1" xfId="0" applyNumberFormat="1" applyBorder="1"/>
    <xf numFmtId="43" fontId="0" fillId="0" borderId="1" xfId="5" applyFont="1" applyBorder="1"/>
    <xf numFmtId="43" fontId="0" fillId="0" borderId="1" xfId="0" applyNumberFormat="1" applyBorder="1"/>
    <xf numFmtId="168" fontId="0" fillId="0" borderId="1" xfId="5" applyNumberFormat="1" applyFont="1" applyBorder="1" applyAlignment="1"/>
    <xf numFmtId="43" fontId="1" fillId="5" borderId="1" xfId="5" applyFont="1" applyFill="1" applyBorder="1"/>
    <xf numFmtId="43" fontId="1" fillId="5" borderId="1" xfId="0" applyNumberFormat="1" applyFont="1" applyFill="1" applyBorder="1"/>
    <xf numFmtId="164" fontId="1" fillId="5" borderId="1" xfId="0" applyNumberFormat="1" applyFont="1" applyFill="1" applyBorder="1"/>
    <xf numFmtId="168" fontId="1" fillId="5" borderId="1" xfId="5" applyNumberFormat="1" applyFont="1" applyFill="1" applyBorder="1" applyAlignment="1"/>
    <xf numFmtId="167" fontId="0" fillId="0" borderId="1" xfId="5" applyNumberFormat="1" applyFont="1" applyBorder="1"/>
    <xf numFmtId="167" fontId="1" fillId="5" borderId="1" xfId="5" applyNumberFormat="1" applyFont="1" applyFill="1" applyBorder="1"/>
    <xf numFmtId="43" fontId="0" fillId="0" borderId="0" xfId="5" applyFont="1"/>
    <xf numFmtId="43" fontId="1" fillId="6" borderId="4" xfId="5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5" fontId="0" fillId="2" borderId="4" xfId="3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68" fontId="0" fillId="0" borderId="0" xfId="5" applyNumberFormat="1" applyFont="1" applyBorder="1" applyAlignment="1"/>
    <xf numFmtId="168" fontId="1" fillId="5" borderId="0" xfId="5" applyNumberFormat="1" applyFont="1" applyFill="1" applyBorder="1" applyAlignment="1"/>
    <xf numFmtId="0" fontId="1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9" fontId="0" fillId="2" borderId="4" xfId="4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</cellXfs>
  <cellStyles count="6">
    <cellStyle name="Comma" xfId="5" builtinId="3"/>
    <cellStyle name="Currency" xfId="3" builtinId="4"/>
    <cellStyle name="Currency 2" xfId="2"/>
    <cellStyle name="Normal" xfId="0" builtinId="0"/>
    <cellStyle name="Normal 2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E24"/>
  <sheetViews>
    <sheetView tabSelected="1" topLeftCell="Z1" workbookViewId="0">
      <selection activeCell="C4" sqref="C4:Z8"/>
    </sheetView>
  </sheetViews>
  <sheetFormatPr defaultRowHeight="15" x14ac:dyDescent="0.25"/>
  <cols>
    <col min="3" max="3" width="7.28515625" bestFit="1" customWidth="1"/>
    <col min="4" max="4" width="16.140625" bestFit="1" customWidth="1"/>
    <col min="5" max="5" width="15.5703125" hidden="1" customWidth="1"/>
    <col min="6" max="6" width="17.7109375" hidden="1" customWidth="1"/>
    <col min="7" max="7" width="25.7109375" bestFit="1" customWidth="1"/>
    <col min="8" max="8" width="10" hidden="1" customWidth="1"/>
    <col min="9" max="9" width="10" customWidth="1"/>
    <col min="10" max="10" width="15.7109375" bestFit="1" customWidth="1"/>
    <col min="11" max="11" width="16.28515625" hidden="1" customWidth="1"/>
    <col min="12" max="12" width="13.28515625" hidden="1" customWidth="1"/>
    <col min="13" max="13" width="9.5703125" hidden="1" customWidth="1"/>
    <col min="14" max="14" width="10.42578125" hidden="1" customWidth="1"/>
    <col min="15" max="16" width="16" hidden="1" customWidth="1"/>
    <col min="17" max="17" width="7.7109375" hidden="1" customWidth="1"/>
    <col min="18" max="18" width="9" hidden="1" customWidth="1"/>
    <col min="19" max="19" width="10.85546875" hidden="1" customWidth="1"/>
    <col min="20" max="20" width="14.28515625" hidden="1" customWidth="1"/>
    <col min="21" max="21" width="13.28515625" hidden="1" customWidth="1"/>
    <col min="22" max="22" width="14.28515625" hidden="1" customWidth="1"/>
    <col min="23" max="23" width="7.42578125" hidden="1" customWidth="1"/>
    <col min="24" max="24" width="14.28515625" hidden="1" customWidth="1"/>
    <col min="25" max="25" width="16.85546875" bestFit="1" customWidth="1"/>
    <col min="26" max="26" width="15.28515625" bestFit="1" customWidth="1"/>
    <col min="27" max="27" width="12.5703125" bestFit="1" customWidth="1"/>
    <col min="28" max="28" width="13.85546875" bestFit="1" customWidth="1"/>
    <col min="29" max="29" width="15.5703125" bestFit="1" customWidth="1"/>
    <col min="30" max="30" width="10.5703125" hidden="1" customWidth="1"/>
    <col min="31" max="31" width="14.28515625" hidden="1" customWidth="1"/>
  </cols>
  <sheetData>
    <row r="2" spans="3:31" ht="15.75" thickBot="1" x14ac:dyDescent="0.3">
      <c r="J2">
        <f>SUBTOTAL(9,J5:J7)</f>
        <v>3390.0903049999997</v>
      </c>
    </row>
    <row r="3" spans="3:31" ht="16.5" customHeight="1" thickBot="1" x14ac:dyDescent="0.3">
      <c r="C3" s="45" t="s">
        <v>37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3"/>
    </row>
    <row r="4" spans="3:31" ht="60.75" thickBot="1" x14ac:dyDescent="0.3">
      <c r="C4" s="4" t="s">
        <v>1</v>
      </c>
      <c r="D4" s="4" t="s">
        <v>2</v>
      </c>
      <c r="E4" s="4" t="s">
        <v>2</v>
      </c>
      <c r="F4" s="4" t="s">
        <v>20</v>
      </c>
      <c r="G4" s="4" t="s">
        <v>3</v>
      </c>
      <c r="H4" s="5" t="s">
        <v>4</v>
      </c>
      <c r="I4" s="5" t="s">
        <v>34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35</v>
      </c>
      <c r="Q4" s="5" t="s">
        <v>11</v>
      </c>
      <c r="R4" s="5" t="s">
        <v>12</v>
      </c>
      <c r="S4" s="5" t="s">
        <v>13</v>
      </c>
      <c r="T4" s="5" t="s">
        <v>14</v>
      </c>
      <c r="U4" s="5" t="s">
        <v>15</v>
      </c>
      <c r="V4" s="5" t="s">
        <v>16</v>
      </c>
      <c r="W4" s="5" t="s">
        <v>17</v>
      </c>
      <c r="X4" s="5" t="s">
        <v>18</v>
      </c>
      <c r="Y4" s="5" t="s">
        <v>41</v>
      </c>
      <c r="Z4" s="5" t="s">
        <v>42</v>
      </c>
    </row>
    <row r="5" spans="3:31" ht="15.75" thickBot="1" x14ac:dyDescent="0.3">
      <c r="C5" s="6">
        <v>1</v>
      </c>
      <c r="D5" s="6" t="s">
        <v>38</v>
      </c>
      <c r="E5" s="7"/>
      <c r="F5" s="7" t="s">
        <v>19</v>
      </c>
      <c r="G5" s="7" t="s">
        <v>36</v>
      </c>
      <c r="H5" s="11">
        <v>133.38999999999999</v>
      </c>
      <c r="I5" s="11">
        <f>H5</f>
        <v>133.38999999999999</v>
      </c>
      <c r="J5" s="12">
        <f>I5*10.7639</f>
        <v>1435.7966209999997</v>
      </c>
      <c r="K5" s="8">
        <v>12</v>
      </c>
      <c r="L5" s="6">
        <v>2010</v>
      </c>
      <c r="M5" s="6">
        <v>2022</v>
      </c>
      <c r="N5" s="6">
        <f>M5-L5</f>
        <v>12</v>
      </c>
      <c r="O5" s="6">
        <v>60</v>
      </c>
      <c r="P5" s="6">
        <f>O5-N5</f>
        <v>48</v>
      </c>
      <c r="Q5" s="9">
        <v>0.1</v>
      </c>
      <c r="R5" s="10">
        <f>(1-Q5)/O5</f>
        <v>1.5000000000000001E-2</v>
      </c>
      <c r="S5" s="30">
        <v>1300</v>
      </c>
      <c r="T5" s="30">
        <f>S5*J5</f>
        <v>1866535.6072999996</v>
      </c>
      <c r="U5" s="30">
        <f t="shared" ref="U5:U7" si="0">T5*R5*N5</f>
        <v>335976.40931399993</v>
      </c>
      <c r="V5" s="30">
        <f t="shared" ref="V5:V7" si="1">MAX(T5-U5,0)</f>
        <v>1530559.1979859998</v>
      </c>
      <c r="W5" s="44">
        <v>0.15</v>
      </c>
      <c r="X5" s="30">
        <f>IF(V5&gt;Q5*T5,V5*(1-W5),T5*Q5)</f>
        <v>1300975.3182880997</v>
      </c>
      <c r="Y5" s="12">
        <v>13000</v>
      </c>
      <c r="Z5" s="12">
        <f>Y5*I5</f>
        <v>1734069.9999999998</v>
      </c>
    </row>
    <row r="6" spans="3:31" ht="15.75" thickBot="1" x14ac:dyDescent="0.3">
      <c r="C6" s="6">
        <v>2</v>
      </c>
      <c r="D6" s="6" t="s">
        <v>39</v>
      </c>
      <c r="E6" s="7"/>
      <c r="F6" s="7" t="s">
        <v>19</v>
      </c>
      <c r="G6" s="7" t="s">
        <v>36</v>
      </c>
      <c r="H6" s="11">
        <v>133.38999999999999</v>
      </c>
      <c r="I6" s="11">
        <f t="shared" ref="I6:I7" si="2">H6</f>
        <v>133.38999999999999</v>
      </c>
      <c r="J6" s="12">
        <f>I6*10.7639</f>
        <v>1435.7966209999997</v>
      </c>
      <c r="K6" s="8">
        <v>12</v>
      </c>
      <c r="L6" s="6">
        <v>2010</v>
      </c>
      <c r="M6" s="6">
        <v>2022</v>
      </c>
      <c r="N6" s="6">
        <f t="shared" ref="N6:N7" si="3">M6-L6</f>
        <v>12</v>
      </c>
      <c r="O6" s="6">
        <v>60</v>
      </c>
      <c r="P6" s="6">
        <f t="shared" ref="P6:P7" si="4">O6-N6</f>
        <v>48</v>
      </c>
      <c r="Q6" s="9">
        <v>0.1</v>
      </c>
      <c r="R6" s="10">
        <f t="shared" ref="R6:R7" si="5">(1-Q6)/O6</f>
        <v>1.5000000000000001E-2</v>
      </c>
      <c r="S6" s="30">
        <v>1300</v>
      </c>
      <c r="T6" s="30">
        <f t="shared" ref="T6:T7" si="6">S6*J6</f>
        <v>1866535.6072999996</v>
      </c>
      <c r="U6" s="30">
        <f t="shared" si="0"/>
        <v>335976.40931399993</v>
      </c>
      <c r="V6" s="30">
        <f t="shared" si="1"/>
        <v>1530559.1979859998</v>
      </c>
      <c r="W6" s="44">
        <v>0.15</v>
      </c>
      <c r="X6" s="30">
        <f t="shared" ref="X6:X7" si="7">IF(V6&gt;Q6*T6,V6*(1-W6),T6*Q6)</f>
        <v>1300975.3182880997</v>
      </c>
      <c r="Y6" s="12">
        <v>13000</v>
      </c>
      <c r="Z6" s="12">
        <f t="shared" ref="Z6:Z7" si="8">Y6*I6</f>
        <v>1734069.9999999998</v>
      </c>
    </row>
    <row r="7" spans="3:31" ht="15.75" thickBot="1" x14ac:dyDescent="0.3">
      <c r="C7" s="6">
        <v>3</v>
      </c>
      <c r="D7" s="6" t="s">
        <v>40</v>
      </c>
      <c r="E7" s="7"/>
      <c r="F7" s="7" t="s">
        <v>19</v>
      </c>
      <c r="G7" s="7" t="s">
        <v>36</v>
      </c>
      <c r="H7" s="11">
        <v>48.17</v>
      </c>
      <c r="I7" s="11">
        <f t="shared" si="2"/>
        <v>48.17</v>
      </c>
      <c r="J7" s="12">
        <f>I7*10.7639</f>
        <v>518.49706300000003</v>
      </c>
      <c r="K7" s="8">
        <v>12</v>
      </c>
      <c r="L7" s="6">
        <v>2010</v>
      </c>
      <c r="M7" s="6">
        <v>2022</v>
      </c>
      <c r="N7" s="6">
        <f t="shared" si="3"/>
        <v>12</v>
      </c>
      <c r="O7" s="6">
        <v>60</v>
      </c>
      <c r="P7" s="6">
        <f t="shared" si="4"/>
        <v>48</v>
      </c>
      <c r="Q7" s="9">
        <v>0.1</v>
      </c>
      <c r="R7" s="10">
        <f t="shared" si="5"/>
        <v>1.5000000000000001E-2</v>
      </c>
      <c r="S7" s="30">
        <v>1300</v>
      </c>
      <c r="T7" s="30">
        <f t="shared" si="6"/>
        <v>674046.18190000008</v>
      </c>
      <c r="U7" s="30">
        <f t="shared" si="0"/>
        <v>121328.31274200002</v>
      </c>
      <c r="V7" s="30">
        <f t="shared" si="1"/>
        <v>552717.8691580001</v>
      </c>
      <c r="W7" s="44">
        <v>0.15</v>
      </c>
      <c r="X7" s="30">
        <f t="shared" si="7"/>
        <v>469810.18878430006</v>
      </c>
      <c r="Y7" s="12">
        <v>13000</v>
      </c>
      <c r="Z7" s="12">
        <f t="shared" si="8"/>
        <v>626210</v>
      </c>
    </row>
    <row r="8" spans="3:31" ht="15.75" thickBot="1" x14ac:dyDescent="0.3">
      <c r="C8" s="35" t="s">
        <v>0</v>
      </c>
      <c r="D8" s="35"/>
      <c r="E8" s="35"/>
      <c r="F8" s="35"/>
      <c r="G8" s="35"/>
      <c r="H8" s="27">
        <f>SUM(H5:H7)</f>
        <v>314.95</v>
      </c>
      <c r="I8" s="27">
        <f>SUM(I5:I7)</f>
        <v>314.95</v>
      </c>
      <c r="J8" s="27">
        <f>SUM(J5:J7)</f>
        <v>3390.0903049999997</v>
      </c>
      <c r="K8" s="36"/>
      <c r="L8" s="36"/>
      <c r="M8" s="36"/>
      <c r="N8" s="36"/>
      <c r="O8" s="36"/>
      <c r="P8" s="36"/>
      <c r="Q8" s="36"/>
      <c r="R8" s="36"/>
      <c r="S8" s="36"/>
      <c r="T8" s="28">
        <f>SUM(T5:T7)</f>
        <v>4407117.3964999989</v>
      </c>
      <c r="U8" s="29"/>
      <c r="V8" s="28">
        <f>SUM(V5:V7)</f>
        <v>3613836.2651299997</v>
      </c>
      <c r="W8" s="29"/>
      <c r="X8" s="28">
        <f>SUM(X5:X7)</f>
        <v>3071760.8253604993</v>
      </c>
      <c r="Y8" s="27"/>
      <c r="Z8" s="27">
        <f>SUM(Z5:Z7)</f>
        <v>4094349.9999999995</v>
      </c>
    </row>
    <row r="9" spans="3:31" ht="15.75" thickBot="1" x14ac:dyDescent="0.3">
      <c r="C9" s="37" t="s">
        <v>22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3:31" ht="15.75" thickBot="1" x14ac:dyDescent="0.3">
      <c r="C10" s="37" t="str">
        <f>PROPER("1) All the Structure listed above belong to  MR. ARVIND KUMAR TRIVEDI &amp; MRS. ARADHANA TRIVEDI")</f>
        <v>1) All The Structure Listed Above Belong To  Mr. Arvind Kumar Trivedi &amp; Mrs. Aradhana Trivedi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3:31" ht="15.75" thickBot="1" x14ac:dyDescent="0.3">
      <c r="C11" s="43" t="s">
        <v>33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Z11" s="38" t="s">
        <v>32</v>
      </c>
      <c r="AA11" s="38"/>
      <c r="AB11" s="38"/>
      <c r="AC11" s="38"/>
      <c r="AD11" s="38"/>
      <c r="AE11" s="38"/>
    </row>
    <row r="12" spans="3:31" ht="15.75" thickBot="1" x14ac:dyDescent="0.3">
      <c r="C12" s="37" t="s">
        <v>23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Z12" s="14" t="s">
        <v>25</v>
      </c>
      <c r="AA12" s="14" t="s">
        <v>20</v>
      </c>
      <c r="AB12" s="14" t="s">
        <v>26</v>
      </c>
      <c r="AC12" s="14" t="s">
        <v>27</v>
      </c>
      <c r="AD12" s="14" t="s">
        <v>29</v>
      </c>
      <c r="AE12" s="14" t="s">
        <v>30</v>
      </c>
    </row>
    <row r="13" spans="3:31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Z13" s="1">
        <v>1</v>
      </c>
      <c r="AA13" s="2" t="s">
        <v>24</v>
      </c>
      <c r="AB13" s="24">
        <v>54476.6</v>
      </c>
      <c r="AC13" s="18">
        <v>5061.0466466615262</v>
      </c>
      <c r="AD13" s="16">
        <v>1200</v>
      </c>
      <c r="AE13" s="19">
        <v>65371920</v>
      </c>
    </row>
    <row r="14" spans="3:31" x14ac:dyDescent="0.25">
      <c r="E14" s="39" t="s">
        <v>31</v>
      </c>
      <c r="F14" s="39"/>
      <c r="G14" s="39"/>
      <c r="H14" s="40"/>
      <c r="I14" s="40"/>
      <c r="J14" s="39"/>
      <c r="K14" s="39"/>
      <c r="L14" s="40"/>
      <c r="M14" s="40"/>
      <c r="N14" s="40"/>
      <c r="O14" s="39"/>
      <c r="P14" s="31"/>
      <c r="Z14" s="1">
        <v>2</v>
      </c>
      <c r="AA14" s="2" t="s">
        <v>21</v>
      </c>
      <c r="AB14" s="24">
        <v>374716.36800000002</v>
      </c>
      <c r="AC14" s="18">
        <v>34812.323414375831</v>
      </c>
      <c r="AD14" s="16">
        <v>600</v>
      </c>
      <c r="AE14" s="19">
        <v>224829820.80000001</v>
      </c>
    </row>
    <row r="15" spans="3:31" x14ac:dyDescent="0.25">
      <c r="E15" s="14" t="s">
        <v>25</v>
      </c>
      <c r="F15" s="14" t="s">
        <v>20</v>
      </c>
      <c r="G15" s="14" t="s">
        <v>26</v>
      </c>
      <c r="J15" s="14" t="s">
        <v>27</v>
      </c>
      <c r="K15" s="14" t="s">
        <v>29</v>
      </c>
      <c r="O15" s="14" t="s">
        <v>30</v>
      </c>
      <c r="P15" s="32"/>
      <c r="S15" s="15"/>
      <c r="Z15" s="41" t="s">
        <v>28</v>
      </c>
      <c r="AA15" s="42"/>
      <c r="AB15" s="25">
        <v>429192.96799999999</v>
      </c>
      <c r="AC15" s="21">
        <v>39873.370061037356</v>
      </c>
      <c r="AD15" s="22">
        <v>1800</v>
      </c>
      <c r="AE15" s="23">
        <v>290201740.80000001</v>
      </c>
    </row>
    <row r="16" spans="3:31" x14ac:dyDescent="0.25">
      <c r="E16" s="1">
        <v>1</v>
      </c>
      <c r="F16" s="2" t="s">
        <v>24</v>
      </c>
      <c r="G16" s="17">
        <f>54476.6</f>
        <v>54476.6</v>
      </c>
      <c r="J16" s="18">
        <f>G16/10.7639</f>
        <v>5061.0466466615262</v>
      </c>
      <c r="K16" s="16">
        <v>1200</v>
      </c>
      <c r="O16" s="19">
        <f>K16*G16</f>
        <v>65371920</v>
      </c>
      <c r="P16" s="33"/>
    </row>
    <row r="17" spans="5:26" x14ac:dyDescent="0.25">
      <c r="E17" s="1">
        <v>2</v>
      </c>
      <c r="F17" s="2" t="s">
        <v>21</v>
      </c>
      <c r="G17" s="17">
        <v>374716.36800000002</v>
      </c>
      <c r="J17" s="18">
        <f>G17/10.7639</f>
        <v>34812.323414375831</v>
      </c>
      <c r="K17" s="16">
        <v>600</v>
      </c>
      <c r="O17" s="19">
        <f>K17*G17</f>
        <v>224829820.80000001</v>
      </c>
      <c r="P17" s="33"/>
    </row>
    <row r="18" spans="5:26" x14ac:dyDescent="0.25">
      <c r="E18" s="41" t="s">
        <v>28</v>
      </c>
      <c r="F18" s="42"/>
      <c r="G18" s="20">
        <f>SUBTOTAL(9,G16:G17)</f>
        <v>429192.96799999999</v>
      </c>
      <c r="J18" s="21">
        <f>SUBTOTAL(9,J16:J17)</f>
        <v>39873.370061037356</v>
      </c>
      <c r="K18" s="22">
        <f>SUBTOTAL(9,K16:K17)</f>
        <v>1800</v>
      </c>
      <c r="O18" s="23">
        <f>SUBTOTAL(9,O16:O17)</f>
        <v>290201740.80000001</v>
      </c>
      <c r="P18" s="34"/>
    </row>
    <row r="23" spans="5:26" x14ac:dyDescent="0.25">
      <c r="Z23" s="26" t="e">
        <f>#REF!*0.85</f>
        <v>#REF!</v>
      </c>
    </row>
    <row r="24" spans="5:26" x14ac:dyDescent="0.25">
      <c r="Z24" s="26" t="e">
        <f>#REF!*0.75</f>
        <v>#REF!</v>
      </c>
    </row>
  </sheetData>
  <mergeCells count="10">
    <mergeCell ref="Z11:AE11"/>
    <mergeCell ref="C12:X12"/>
    <mergeCell ref="E14:O14"/>
    <mergeCell ref="Z15:AA15"/>
    <mergeCell ref="E18:F18"/>
    <mergeCell ref="C11:X11"/>
    <mergeCell ref="C8:G8"/>
    <mergeCell ref="K8:S8"/>
    <mergeCell ref="C9:X9"/>
    <mergeCell ref="C10:X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Arun Tomar</cp:lastModifiedBy>
  <dcterms:created xsi:type="dcterms:W3CDTF">2016-02-17T05:50:56Z</dcterms:created>
  <dcterms:modified xsi:type="dcterms:W3CDTF">2023-02-02T09:02:58Z</dcterms:modified>
</cp:coreProperties>
</file>