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G:\DATAm Since 01-12-2021\Delhi NCR\Faridabad\VIS(2022-23)-PL625-517-859\Working PL625\"/>
    </mc:Choice>
  </mc:AlternateContent>
  <xr:revisionPtr revIDLastSave="0" documentId="13_ncr:1_{A3BB0C90-3D9D-46F1-ABB0-B423F36123F5}" xr6:coauthVersionLast="47" xr6:coauthVersionMax="47" xr10:uidLastSave="{00000000-0000-0000-0000-000000000000}"/>
  <bookViews>
    <workbookView showVerticalScroll="0" xWindow="-120" yWindow="-120" windowWidth="21840" windowHeight="13140" xr2:uid="{00000000-000D-0000-FFFF-FFFF00000000}"/>
  </bookViews>
  <sheets>
    <sheet name="Building Valuation" sheetId="1" r:id="rId1"/>
    <sheet name="Building Area Details" sheetId="3" r:id="rId2"/>
  </sheets>
  <definedNames>
    <definedName name="_xlnm.Print_Area" localSheetId="0">'Building Valuation'!$B$1:$T$10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E31" i="1"/>
  <c r="E30" i="1"/>
  <c r="E26" i="1"/>
  <c r="E25" i="1"/>
  <c r="O15" i="1"/>
  <c r="E22" i="1"/>
  <c r="E20" i="1"/>
  <c r="B2" i="1"/>
  <c r="AB28" i="1"/>
  <c r="Z29" i="1"/>
  <c r="W31" i="1"/>
  <c r="X32" i="1"/>
  <c r="X31" i="1"/>
  <c r="X30" i="1"/>
  <c r="X29" i="1"/>
  <c r="W28" i="1"/>
  <c r="W29" i="1" s="1"/>
  <c r="I26" i="1"/>
  <c r="E7" i="3"/>
  <c r="F7" i="3" s="1"/>
  <c r="E6" i="3"/>
  <c r="F6" i="3" s="1"/>
  <c r="E5" i="3"/>
  <c r="F5" i="3" s="1"/>
  <c r="B7" i="3"/>
  <c r="E8" i="3" l="1"/>
  <c r="F8" i="3"/>
  <c r="F7" i="1"/>
  <c r="K6" i="1" l="1"/>
  <c r="N6" i="1"/>
  <c r="G6" i="1"/>
  <c r="G4" i="1"/>
  <c r="V4" i="1" s="1"/>
  <c r="G5" i="1"/>
  <c r="V5" i="1" s="1"/>
  <c r="P6" i="1" l="1"/>
  <c r="Q6" i="1" s="1"/>
  <c r="R6" i="1" s="1"/>
  <c r="T6" i="1" s="1"/>
  <c r="W6" i="1" s="1"/>
  <c r="V6" i="1"/>
  <c r="V7" i="1"/>
  <c r="G7" i="1"/>
  <c r="N5" i="1" l="1"/>
  <c r="K4" i="1"/>
  <c r="K5" i="1"/>
  <c r="P4" i="1" l="1"/>
  <c r="N4" i="1"/>
  <c r="Q4" i="1" l="1"/>
  <c r="R4" i="1" s="1"/>
  <c r="T4" i="1" l="1"/>
  <c r="W4" i="1" s="1"/>
  <c r="P5" i="1" l="1"/>
  <c r="P7" i="1" s="1"/>
  <c r="E21" i="1" s="1"/>
  <c r="E23" i="1" s="1"/>
  <c r="Q5" i="1" l="1"/>
  <c r="R5" i="1" s="1"/>
  <c r="R7" i="1" s="1"/>
  <c r="T5" i="1" l="1"/>
  <c r="T7" i="1" s="1"/>
  <c r="W5" i="1" l="1"/>
</calcChain>
</file>

<file path=xl/sharedStrings.xml><?xml version="1.0" encoding="utf-8"?>
<sst xmlns="http://schemas.openxmlformats.org/spreadsheetml/2006/main" count="65" uniqueCount="50">
  <si>
    <t>Floor</t>
  </si>
  <si>
    <t>Year of Construction</t>
  </si>
  <si>
    <t xml:space="preserve">Year of Valuation </t>
  </si>
  <si>
    <t>Type of Structure</t>
  </si>
  <si>
    <t>Salvage value</t>
  </si>
  <si>
    <t>TOTAL</t>
  </si>
  <si>
    <t>Depreciation Rate</t>
  </si>
  <si>
    <t>Discounting Factor</t>
  </si>
  <si>
    <t>Remarks:</t>
  </si>
  <si>
    <t>Unit</t>
  </si>
  <si>
    <t>First Floor</t>
  </si>
  <si>
    <t xml:space="preserve"> RCC frame structure with  brick wall </t>
  </si>
  <si>
    <r>
      <t>2.</t>
    </r>
    <r>
      <rPr>
        <b/>
        <i/>
        <sz val="10"/>
        <color theme="1"/>
        <rFont val="Calibri"/>
        <family val="2"/>
        <scheme val="minor"/>
      </rPr>
      <t xml:space="preserve"> The valuation is done by considering the Depreciated Replacement Cost Approach.</t>
    </r>
  </si>
  <si>
    <t>Sr. No.</t>
  </si>
  <si>
    <t>Gross Replacement Value</t>
  </si>
  <si>
    <t>Depreciation</t>
  </si>
  <si>
    <t>Depreciated Value</t>
  </si>
  <si>
    <t>Depreciated Replacement Market Value</t>
  </si>
  <si>
    <t>Area
(in sq.mtr.)</t>
  </si>
  <si>
    <t>Area
(in sq.ft.)</t>
  </si>
  <si>
    <t>Height (in ft.)</t>
  </si>
  <si>
    <t>Total Life Consumed 
(in years)</t>
  </si>
  <si>
    <t>Total Economical Life
(in years)</t>
  </si>
  <si>
    <t>Plinth Area  Rate 
(in per sq.ft.)</t>
  </si>
  <si>
    <t>Boundary Wall</t>
  </si>
  <si>
    <t>Ground Floor</t>
  </si>
  <si>
    <t>Mezzanine Floor</t>
  </si>
  <si>
    <r>
      <t xml:space="preserve">Area
</t>
    </r>
    <r>
      <rPr>
        <b/>
        <i/>
        <sz val="9"/>
        <rFont val="Calibri"/>
        <family val="2"/>
        <scheme val="minor"/>
      </rPr>
      <t>(in sq.mtr.)</t>
    </r>
  </si>
  <si>
    <r>
      <t xml:space="preserve">Height </t>
    </r>
    <r>
      <rPr>
        <b/>
        <sz val="9"/>
        <rFont val="Calibri"/>
        <family val="2"/>
        <scheme val="minor"/>
      </rPr>
      <t>(</t>
    </r>
    <r>
      <rPr>
        <b/>
        <i/>
        <sz val="9"/>
        <rFont val="Calibri"/>
        <family val="2"/>
        <scheme val="minor"/>
      </rPr>
      <t>in ft.)</t>
    </r>
  </si>
  <si>
    <r>
      <t xml:space="preserve">Area
</t>
    </r>
    <r>
      <rPr>
        <b/>
        <i/>
        <sz val="9"/>
        <rFont val="Calibri"/>
        <family val="2"/>
        <scheme val="minor"/>
      </rPr>
      <t>(in sq.ft.)</t>
    </r>
  </si>
  <si>
    <t>Plot area</t>
  </si>
  <si>
    <t>Guideline Rate
(in Rs. per sq.yds.)</t>
  </si>
  <si>
    <t>Guideline Value
(in Rs.)</t>
  </si>
  <si>
    <t>Book Value in Deed</t>
  </si>
  <si>
    <t>Stamp Charges</t>
  </si>
  <si>
    <t>Second Floor</t>
  </si>
  <si>
    <r>
      <t xml:space="preserve">1. </t>
    </r>
    <r>
      <rPr>
        <b/>
        <i/>
        <sz val="10"/>
        <color theme="1"/>
        <rFont val="Calibri"/>
        <family val="2"/>
        <scheme val="minor"/>
      </rPr>
      <t>All the details pertaining to the building area statement such as area, floor, etc. has been taken from relevant building area statement in the approved building plan provided to us by the bank or client.</t>
    </r>
  </si>
  <si>
    <r>
      <t>3.</t>
    </r>
    <r>
      <rPr>
        <b/>
        <i/>
        <sz val="10"/>
        <color theme="1"/>
        <rFont val="Calibri"/>
        <family val="2"/>
        <scheme val="minor"/>
      </rPr>
      <t xml:space="preserve"> All the buildings are situated on Plot No. 130, Sector- 2, Urban Estate Faridabad, Tehsil- Ballabhgarh, District- Faridabad, Haryana.</t>
    </r>
  </si>
  <si>
    <t>Plot Area</t>
  </si>
  <si>
    <t>Land Rate Range</t>
  </si>
  <si>
    <t>Adopted Land Rate</t>
  </si>
  <si>
    <t>Rs.55,000/- to Rs.70,000/- per sq.yds.</t>
  </si>
  <si>
    <t>Market Value</t>
  </si>
  <si>
    <t xml:space="preserve"> sq.yds.</t>
  </si>
  <si>
    <t xml:space="preserve"> sq.mtr.</t>
  </si>
  <si>
    <t>Building Value</t>
  </si>
  <si>
    <t>TOTAL VALUE</t>
  </si>
  <si>
    <t>Guideline Rate of Land</t>
  </si>
  <si>
    <t>per sq.mtr.</t>
  </si>
  <si>
    <t>Guideline Value of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</si>
</sst>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quot;₹&quot;\ * #,##0.0000_ ;_ &quot;₹&quot;\ * \-#,##0.0000_ ;_ &quot;₹&quot;\ * &quot;-&quot;????_ ;_ @_ "/>
    <numFmt numFmtId="168" formatCode="_ * #,##0.0_ ;_ * \-#,##0.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sz val="11"/>
      <name val="Calibri"/>
      <family val="2"/>
      <scheme val="minor"/>
    </font>
    <font>
      <b/>
      <i/>
      <sz val="10"/>
      <color theme="1"/>
      <name val="Calibri"/>
      <family val="2"/>
      <scheme val="minor"/>
    </font>
    <font>
      <b/>
      <sz val="14"/>
      <color theme="0"/>
      <name val="Calibri"/>
      <family val="2"/>
      <scheme val="minor"/>
    </font>
    <font>
      <b/>
      <i/>
      <sz val="9"/>
      <name val="Calibri"/>
      <family val="2"/>
      <scheme val="minor"/>
    </font>
    <font>
      <b/>
      <sz val="9"/>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center" vertical="center"/>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4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7" fontId="0" fillId="0" borderId="0" xfId="0" applyNumberFormat="1"/>
    <xf numFmtId="164" fontId="2" fillId="0" borderId="1" xfId="3" applyNumberFormat="1" applyFont="1" applyBorder="1" applyAlignment="1">
      <alignment horizontal="left" vertical="center"/>
    </xf>
    <xf numFmtId="2" fontId="2" fillId="0" borderId="4" xfId="0" applyNumberFormat="1" applyFont="1" applyBorder="1" applyAlignment="1">
      <alignment horizontal="center" vertical="center"/>
    </xf>
    <xf numFmtId="166" fontId="0" fillId="0" borderId="0" xfId="0" applyNumberFormat="1" applyAlignment="1">
      <alignment horizontal="center"/>
    </xf>
    <xf numFmtId="44" fontId="0" fillId="0" borderId="0" xfId="0" applyNumberFormat="1" applyAlignment="1">
      <alignment horizontal="center"/>
    </xf>
    <xf numFmtId="166" fontId="0" fillId="0" borderId="0" xfId="1" applyNumberFormat="1" applyFont="1" applyAlignment="1">
      <alignment horizontal="center"/>
    </xf>
    <xf numFmtId="164" fontId="0" fillId="0" borderId="0" xfId="3" applyNumberFormat="1" applyFont="1"/>
    <xf numFmtId="43" fontId="0" fillId="0" borderId="0" xfId="3" applyFont="1" applyBorder="1" applyAlignment="1">
      <alignment horizontal="center" vertical="center" wrapText="1"/>
    </xf>
    <xf numFmtId="164" fontId="0" fillId="0" borderId="0" xfId="3" applyNumberFormat="1" applyFont="1" applyBorder="1" applyAlignment="1">
      <alignment horizontal="center" wrapText="1"/>
    </xf>
    <xf numFmtId="166" fontId="0" fillId="0" borderId="0" xfId="1" applyNumberFormat="1" applyFont="1"/>
    <xf numFmtId="168" fontId="0" fillId="0" borderId="0" xfId="0" applyNumberFormat="1"/>
    <xf numFmtId="0" fontId="5" fillId="4" borderId="1" xfId="0" applyFont="1" applyFill="1" applyBorder="1" applyAlignment="1">
      <alignment horizontal="center" vertical="center" wrapText="1"/>
    </xf>
    <xf numFmtId="166" fontId="0" fillId="0" borderId="1" xfId="1" applyNumberFormat="1" applyFont="1" applyFill="1" applyBorder="1" applyAlignment="1">
      <alignment horizontal="center" vertical="center"/>
    </xf>
    <xf numFmtId="2" fontId="0" fillId="0" borderId="1" xfId="0" applyNumberFormat="1" applyBorder="1" applyAlignment="1">
      <alignment horizontal="center" vertical="center"/>
    </xf>
    <xf numFmtId="0" fontId="5" fillId="2" borderId="1" xfId="3" applyNumberFormat="1" applyFont="1" applyFill="1" applyBorder="1" applyAlignment="1">
      <alignment horizontal="center" vertical="center" wrapText="1"/>
    </xf>
    <xf numFmtId="164" fontId="2" fillId="0" borderId="0" xfId="3" applyNumberFormat="1" applyFont="1" applyBorder="1" applyAlignment="1">
      <alignment horizontal="center" vertical="center" wrapText="1"/>
    </xf>
    <xf numFmtId="0" fontId="2" fillId="0" borderId="0" xfId="0" applyFont="1" applyAlignment="1">
      <alignment horizontal="center" vertical="center" wrapText="1"/>
    </xf>
    <xf numFmtId="164" fontId="0" fillId="0" borderId="0" xfId="3" applyNumberFormat="1" applyFont="1" applyAlignment="1">
      <alignment horizontal="center" vertical="center"/>
    </xf>
    <xf numFmtId="2" fontId="2" fillId="0" borderId="1" xfId="0" applyNumberFormat="1" applyFont="1" applyBorder="1" applyAlignment="1">
      <alignment horizontal="center" vertical="center"/>
    </xf>
    <xf numFmtId="164" fontId="2" fillId="0" borderId="0" xfId="3" applyNumberFormat="1" applyFont="1"/>
    <xf numFmtId="164" fontId="2" fillId="0" borderId="0" xfId="3" applyNumberFormat="1" applyFont="1" applyAlignment="1">
      <alignment horizontal="center"/>
    </xf>
    <xf numFmtId="164" fontId="0" fillId="0" borderId="0" xfId="0" applyNumberFormat="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right" wrapText="1"/>
    </xf>
    <xf numFmtId="164" fontId="0" fillId="0" borderId="0" xfId="3" applyNumberFormat="1" applyFont="1" applyAlignment="1">
      <alignment horizontal="right"/>
    </xf>
    <xf numFmtId="166" fontId="2" fillId="0" borderId="0" xfId="0" applyNumberFormat="1" applyFont="1"/>
    <xf numFmtId="2" fontId="0" fillId="0" borderId="0" xfId="0" applyNumberFormat="1" applyAlignment="1">
      <alignment wrapText="1"/>
    </xf>
    <xf numFmtId="166" fontId="0" fillId="0" borderId="0" xfId="1" applyNumberFormat="1" applyFont="1" applyAlignment="1">
      <alignment wrapText="1"/>
    </xf>
    <xf numFmtId="166" fontId="2" fillId="0" borderId="0" xfId="1" applyNumberFormat="1" applyFont="1" applyAlignment="1">
      <alignment wrapText="1"/>
    </xf>
    <xf numFmtId="0" fontId="2" fillId="0" borderId="0" xfId="0" applyFont="1" applyAlignment="1">
      <alignment wrapText="1"/>
    </xf>
    <xf numFmtId="166" fontId="0" fillId="0" borderId="0" xfId="0" applyNumberFormat="1" applyAlignment="1">
      <alignment wrapText="1"/>
    </xf>
    <xf numFmtId="166" fontId="2" fillId="0" borderId="0" xfId="0" applyNumberFormat="1" applyFont="1" applyAlignment="1">
      <alignment wrapText="1"/>
    </xf>
    <xf numFmtId="0" fontId="0" fillId="0" borderId="0" xfId="0" applyAlignment="1">
      <alignment horizontal="center" wrapText="1"/>
    </xf>
    <xf numFmtId="0" fontId="2" fillId="0" borderId="0" xfId="0" applyFont="1" applyAlignment="1">
      <alignment horizontal="center" wrapText="1"/>
    </xf>
    <xf numFmtId="0" fontId="0" fillId="0" borderId="0" xfId="0" applyAlignment="1">
      <alignment horizontal="left" wrapText="1"/>
    </xf>
    <xf numFmtId="0" fontId="0" fillId="0" borderId="0" xfId="0" applyAlignment="1">
      <alignment horizontal="right"/>
    </xf>
    <xf numFmtId="0" fontId="0" fillId="0" borderId="0" xfId="0" applyAlignment="1">
      <alignment horizontal="right" wrapText="1"/>
    </xf>
    <xf numFmtId="0" fontId="2" fillId="0" borderId="0" xfId="0" applyFont="1" applyAlignment="1">
      <alignment horizontal="righ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35"/>
  <sheetViews>
    <sheetView tabSelected="1" zoomScaleNormal="100" zoomScaleSheetLayoutView="85" workbookViewId="0">
      <selection activeCell="U14" sqref="U14"/>
    </sheetView>
  </sheetViews>
  <sheetFormatPr defaultRowHeight="15" x14ac:dyDescent="0.25"/>
  <cols>
    <col min="1" max="1" width="5.28515625" customWidth="1"/>
    <col min="2" max="2" width="6.5703125" customWidth="1"/>
    <col min="3" max="3" width="12.7109375" style="15" customWidth="1"/>
    <col min="4" max="4" width="11" style="15" hidden="1" customWidth="1"/>
    <col min="5" max="5" width="20.42578125" style="15" customWidth="1"/>
    <col min="6" max="6" width="8.7109375" style="15" customWidth="1"/>
    <col min="7" max="7" width="9.28515625" style="18" customWidth="1"/>
    <col min="8" max="8" width="7.7109375" customWidth="1"/>
    <col min="9" max="9" width="12.85546875" customWidth="1"/>
    <col min="10" max="10" width="9.5703125" hidden="1" customWidth="1"/>
    <col min="11" max="11" width="11.28515625" customWidth="1"/>
    <col min="12" max="12" width="11.42578125" customWidth="1"/>
    <col min="13" max="13" width="7.7109375" hidden="1" customWidth="1"/>
    <col min="14" max="14" width="13.28515625" hidden="1" customWidth="1"/>
    <col min="15" max="15" width="12.85546875" customWidth="1"/>
    <col min="16" max="16" width="13.42578125" bestFit="1" customWidth="1"/>
    <col min="17" max="17" width="13.42578125" hidden="1" customWidth="1"/>
    <col min="18" max="18" width="16.140625" hidden="1" customWidth="1"/>
    <col min="19" max="19" width="14.28515625" hidden="1" customWidth="1"/>
    <col min="20" max="20" width="15.42578125" style="16" hidden="1" customWidth="1"/>
    <col min="21" max="21" width="9.85546875" style="16" customWidth="1"/>
    <col min="22" max="22" width="11.85546875" style="16" customWidth="1"/>
    <col min="23" max="23" width="17" bestFit="1" customWidth="1"/>
    <col min="24" max="24" width="16.42578125" bestFit="1" customWidth="1"/>
    <col min="25" max="26" width="15.42578125" bestFit="1" customWidth="1"/>
  </cols>
  <sheetData>
    <row r="2" spans="2:26" ht="60.75" customHeight="1" x14ac:dyDescent="0.25">
      <c r="B2" s="51" t="str">
        <f>UPPER(("BUILDING VALUATION
M/s Manish Electricals
PLOT NO. 130, SECTOR- 2, URBAN ESTATE FARIDABAD, TEHSIL- BALLABHGARH, DISTRICT- FARIDABAD, HARYANA"))</f>
        <v>BUILDING VALUATION
M/S MANISH ELECTRICALS
PLOT NO. 130, SECTOR- 2, URBAN ESTATE FARIDABAD, TEHSIL- BALLABHGARH, DISTRICT- FARIDABAD, HARYANA</v>
      </c>
      <c r="C2" s="52"/>
      <c r="D2" s="52"/>
      <c r="E2" s="52"/>
      <c r="F2" s="52"/>
      <c r="G2" s="52"/>
      <c r="H2" s="52"/>
      <c r="I2" s="52"/>
      <c r="J2" s="52"/>
      <c r="K2" s="52"/>
      <c r="L2" s="52"/>
      <c r="M2" s="52"/>
      <c r="N2" s="52"/>
      <c r="O2" s="52"/>
      <c r="P2" s="52"/>
      <c r="Q2" s="52"/>
      <c r="R2" s="52"/>
      <c r="S2" s="52"/>
      <c r="T2" s="52"/>
      <c r="U2" s="52"/>
      <c r="V2" s="53"/>
    </row>
    <row r="3" spans="2:26" s="13" customFormat="1" ht="60" x14ac:dyDescent="0.25">
      <c r="B3" s="11" t="s">
        <v>13</v>
      </c>
      <c r="C3" s="12" t="s">
        <v>0</v>
      </c>
      <c r="D3" s="37" t="s">
        <v>9</v>
      </c>
      <c r="E3" s="12" t="s">
        <v>3</v>
      </c>
      <c r="F3" s="12" t="s">
        <v>18</v>
      </c>
      <c r="G3" s="17" t="s">
        <v>19</v>
      </c>
      <c r="H3" s="12" t="s">
        <v>20</v>
      </c>
      <c r="I3" s="12" t="s">
        <v>1</v>
      </c>
      <c r="J3" s="37" t="s">
        <v>2</v>
      </c>
      <c r="K3" s="12" t="s">
        <v>21</v>
      </c>
      <c r="L3" s="12" t="s">
        <v>22</v>
      </c>
      <c r="M3" s="37" t="s">
        <v>4</v>
      </c>
      <c r="N3" s="37" t="s">
        <v>6</v>
      </c>
      <c r="O3" s="12" t="s">
        <v>23</v>
      </c>
      <c r="P3" s="12" t="s">
        <v>14</v>
      </c>
      <c r="Q3" s="37" t="s">
        <v>15</v>
      </c>
      <c r="R3" s="37" t="s">
        <v>16</v>
      </c>
      <c r="S3" s="37" t="s">
        <v>7</v>
      </c>
      <c r="T3" s="12" t="s">
        <v>17</v>
      </c>
      <c r="U3" s="12" t="s">
        <v>31</v>
      </c>
      <c r="V3" s="12" t="s">
        <v>32</v>
      </c>
    </row>
    <row r="4" spans="2:26" ht="30" x14ac:dyDescent="0.25">
      <c r="B4" s="2">
        <v>1</v>
      </c>
      <c r="C4" s="14" t="s">
        <v>25</v>
      </c>
      <c r="D4" s="14"/>
      <c r="E4" s="14" t="s">
        <v>11</v>
      </c>
      <c r="F4" s="39">
        <v>202.14</v>
      </c>
      <c r="G4" s="19">
        <f>F4*10.7639</f>
        <v>2175.8147459999996</v>
      </c>
      <c r="H4" s="8">
        <v>12</v>
      </c>
      <c r="I4" s="2">
        <v>2023</v>
      </c>
      <c r="J4" s="2">
        <v>2023</v>
      </c>
      <c r="K4" s="2">
        <f>J4-I4</f>
        <v>0</v>
      </c>
      <c r="L4" s="2">
        <v>60</v>
      </c>
      <c r="M4" s="3">
        <v>0.1</v>
      </c>
      <c r="N4" s="4">
        <f>(1-M4)/L4</f>
        <v>1.5000000000000001E-2</v>
      </c>
      <c r="O4" s="5">
        <v>1300</v>
      </c>
      <c r="P4" s="5">
        <f>O4*G4</f>
        <v>2828559.1697999993</v>
      </c>
      <c r="Q4" s="5">
        <f>P4*N4*K4</f>
        <v>0</v>
      </c>
      <c r="R4" s="5">
        <f>MAX(P4-Q4,0)</f>
        <v>2828559.1697999993</v>
      </c>
      <c r="S4" s="9">
        <v>0</v>
      </c>
      <c r="T4" s="5">
        <f t="shared" ref="T4:T5" si="0">IF(R4&gt;M4*P4,R4*(1-S4),P4*M4)</f>
        <v>2828559.1697999993</v>
      </c>
      <c r="U4" s="38">
        <v>1200</v>
      </c>
      <c r="V4" s="38">
        <f t="shared" ref="V4:V6" si="1">U4*G4</f>
        <v>2610977.6951999995</v>
      </c>
      <c r="W4" s="10">
        <f t="shared" ref="W4:W6" si="2">T4/G4</f>
        <v>1300</v>
      </c>
      <c r="X4" s="1"/>
      <c r="Y4" s="1"/>
    </row>
    <row r="5" spans="2:26" ht="30" x14ac:dyDescent="0.25">
      <c r="B5" s="2">
        <v>2</v>
      </c>
      <c r="C5" s="14" t="s">
        <v>10</v>
      </c>
      <c r="D5" s="14"/>
      <c r="E5" s="14" t="s">
        <v>11</v>
      </c>
      <c r="F5" s="39">
        <v>264.81</v>
      </c>
      <c r="G5" s="19">
        <f>F5*10.7639</f>
        <v>2850.388359</v>
      </c>
      <c r="H5" s="8">
        <v>12</v>
      </c>
      <c r="I5" s="2">
        <v>2023</v>
      </c>
      <c r="J5" s="2">
        <v>2023</v>
      </c>
      <c r="K5" s="2">
        <f>J5-I5</f>
        <v>0</v>
      </c>
      <c r="L5" s="2">
        <v>60</v>
      </c>
      <c r="M5" s="3">
        <v>0.1</v>
      </c>
      <c r="N5" s="4">
        <f>(1-M5)/L5</f>
        <v>1.5000000000000001E-2</v>
      </c>
      <c r="O5" s="5">
        <v>1300</v>
      </c>
      <c r="P5" s="5">
        <f>O5*G5</f>
        <v>3705504.8667000001</v>
      </c>
      <c r="Q5" s="5">
        <f>P5*N5*K5</f>
        <v>0</v>
      </c>
      <c r="R5" s="5">
        <f>MAX(P5-Q5,0)</f>
        <v>3705504.8667000001</v>
      </c>
      <c r="S5" s="9">
        <v>0</v>
      </c>
      <c r="T5" s="5">
        <f t="shared" si="0"/>
        <v>3705504.8667000001</v>
      </c>
      <c r="U5" s="38">
        <v>1200</v>
      </c>
      <c r="V5" s="38">
        <f t="shared" si="1"/>
        <v>3420466.0307999998</v>
      </c>
      <c r="W5" s="10">
        <f t="shared" si="2"/>
        <v>1300</v>
      </c>
      <c r="X5" s="1"/>
      <c r="Y5" s="1"/>
    </row>
    <row r="6" spans="2:26" ht="30" x14ac:dyDescent="0.25">
      <c r="B6" s="2">
        <v>3</v>
      </c>
      <c r="C6" s="14" t="s">
        <v>35</v>
      </c>
      <c r="D6" s="14"/>
      <c r="E6" s="14" t="s">
        <v>11</v>
      </c>
      <c r="F6" s="39">
        <v>249.04</v>
      </c>
      <c r="G6" s="19">
        <f>F6*10.7639</f>
        <v>2680.6416559999998</v>
      </c>
      <c r="H6" s="8">
        <v>12</v>
      </c>
      <c r="I6" s="2">
        <v>2023</v>
      </c>
      <c r="J6" s="2">
        <v>2023</v>
      </c>
      <c r="K6" s="2">
        <f>J6-I6</f>
        <v>0</v>
      </c>
      <c r="L6" s="2">
        <v>60</v>
      </c>
      <c r="M6" s="3">
        <v>0.1</v>
      </c>
      <c r="N6" s="4">
        <f>(1-M6)/L6</f>
        <v>1.5000000000000001E-2</v>
      </c>
      <c r="O6" s="5">
        <v>1300</v>
      </c>
      <c r="P6" s="5">
        <f>O6*G6</f>
        <v>3484834.1527999998</v>
      </c>
      <c r="Q6" s="5">
        <f>P6*N6*K6</f>
        <v>0</v>
      </c>
      <c r="R6" s="5">
        <f>MAX(P6-Q6,0)</f>
        <v>3484834.1527999998</v>
      </c>
      <c r="S6" s="9">
        <v>0</v>
      </c>
      <c r="T6" s="5">
        <f t="shared" ref="T6" si="3">IF(R6&gt;M6*P6,R6*(1-S6),P6*M6)</f>
        <v>3484834.1527999998</v>
      </c>
      <c r="U6" s="38">
        <v>1200</v>
      </c>
      <c r="V6" s="38">
        <f t="shared" si="1"/>
        <v>3216769.9871999999</v>
      </c>
      <c r="W6" s="10">
        <f t="shared" si="2"/>
        <v>1300</v>
      </c>
      <c r="X6" s="1"/>
      <c r="Y6" s="1"/>
    </row>
    <row r="7" spans="2:26" x14ac:dyDescent="0.25">
      <c r="B7" s="54" t="s">
        <v>5</v>
      </c>
      <c r="C7" s="54"/>
      <c r="D7" s="54"/>
      <c r="E7" s="54"/>
      <c r="F7" s="44">
        <f>SUM(F4:F6)</f>
        <v>715.99</v>
      </c>
      <c r="G7" s="27">
        <f>SUM(G4:G6)</f>
        <v>7706.8447609999994</v>
      </c>
      <c r="H7" s="7"/>
      <c r="I7" s="54"/>
      <c r="J7" s="54"/>
      <c r="K7" s="54"/>
      <c r="L7" s="54"/>
      <c r="M7" s="54"/>
      <c r="N7" s="54"/>
      <c r="O7" s="54"/>
      <c r="P7" s="6">
        <f>SUM(P4:P6)</f>
        <v>10018898.189299999</v>
      </c>
      <c r="Q7" s="6"/>
      <c r="R7" s="6">
        <f>SUM(R4:R6)</f>
        <v>10018898.189299999</v>
      </c>
      <c r="S7" s="6"/>
      <c r="T7" s="6">
        <f>SUM(T4:T6)</f>
        <v>10018898.189299999</v>
      </c>
      <c r="U7" s="6"/>
      <c r="V7" s="6">
        <f>SUM(V4:V6)</f>
        <v>9248213.7131999992</v>
      </c>
      <c r="W7" s="10"/>
    </row>
    <row r="8" spans="2:26" x14ac:dyDescent="0.25">
      <c r="B8" s="48" t="s">
        <v>8</v>
      </c>
      <c r="C8" s="49"/>
      <c r="D8" s="49"/>
      <c r="E8" s="49"/>
      <c r="F8" s="49"/>
      <c r="G8" s="49"/>
      <c r="H8" s="49"/>
      <c r="I8" s="49"/>
      <c r="J8" s="49"/>
      <c r="K8" s="49"/>
      <c r="L8" s="49"/>
      <c r="M8" s="49"/>
      <c r="N8" s="49"/>
      <c r="O8" s="49"/>
      <c r="P8" s="49"/>
      <c r="Q8" s="49"/>
      <c r="R8" s="49"/>
      <c r="S8" s="49"/>
      <c r="T8" s="49"/>
      <c r="U8" s="49"/>
      <c r="V8" s="50"/>
      <c r="W8" s="10"/>
    </row>
    <row r="9" spans="2:26" ht="27.75" customHeight="1" x14ac:dyDescent="0.25">
      <c r="B9" s="55" t="s">
        <v>36</v>
      </c>
      <c r="C9" s="56"/>
      <c r="D9" s="56"/>
      <c r="E9" s="56"/>
      <c r="F9" s="56"/>
      <c r="G9" s="56"/>
      <c r="H9" s="56"/>
      <c r="I9" s="56"/>
      <c r="J9" s="56"/>
      <c r="K9" s="56"/>
      <c r="L9" s="56"/>
      <c r="M9" s="56"/>
      <c r="N9" s="56"/>
      <c r="O9" s="56"/>
      <c r="P9" s="56"/>
      <c r="Q9" s="56"/>
      <c r="R9" s="56"/>
      <c r="S9" s="56"/>
      <c r="T9" s="56"/>
      <c r="U9" s="56"/>
      <c r="V9" s="57"/>
      <c r="W9" s="10"/>
    </row>
    <row r="10" spans="2:26" x14ac:dyDescent="0.25">
      <c r="B10" s="48" t="s">
        <v>12</v>
      </c>
      <c r="C10" s="49"/>
      <c r="D10" s="49"/>
      <c r="E10" s="49"/>
      <c r="F10" s="49"/>
      <c r="G10" s="49"/>
      <c r="H10" s="49"/>
      <c r="I10" s="49"/>
      <c r="J10" s="49"/>
      <c r="K10" s="49"/>
      <c r="L10" s="49"/>
      <c r="M10" s="49"/>
      <c r="N10" s="49"/>
      <c r="O10" s="49"/>
      <c r="P10" s="49"/>
      <c r="Q10" s="49"/>
      <c r="R10" s="49"/>
      <c r="S10" s="49"/>
      <c r="T10" s="49"/>
      <c r="U10" s="49"/>
      <c r="V10" s="50"/>
      <c r="W10" s="10">
        <v>13300</v>
      </c>
      <c r="X10" s="26"/>
      <c r="Z10" s="32"/>
    </row>
    <row r="11" spans="2:26" x14ac:dyDescent="0.25">
      <c r="B11" s="48" t="s">
        <v>37</v>
      </c>
      <c r="C11" s="49"/>
      <c r="D11" s="49"/>
      <c r="E11" s="49"/>
      <c r="F11" s="49"/>
      <c r="G11" s="49"/>
      <c r="H11" s="49"/>
      <c r="I11" s="49"/>
      <c r="J11" s="49"/>
      <c r="K11" s="49"/>
      <c r="L11" s="49"/>
      <c r="M11" s="49"/>
      <c r="N11" s="49"/>
      <c r="O11" s="49"/>
      <c r="P11" s="49"/>
      <c r="Q11" s="49"/>
      <c r="R11" s="49"/>
      <c r="S11" s="49"/>
      <c r="T11" s="49"/>
      <c r="U11" s="49"/>
      <c r="V11" s="50"/>
      <c r="W11" s="10"/>
      <c r="Z11" s="1"/>
    </row>
    <row r="12" spans="2:26" x14ac:dyDescent="0.25">
      <c r="T12" s="30"/>
      <c r="U12" s="30"/>
      <c r="V12" s="30"/>
      <c r="W12" s="10"/>
      <c r="Z12" s="32"/>
    </row>
    <row r="13" spans="2:26" x14ac:dyDescent="0.25">
      <c r="W13" s="10"/>
      <c r="Z13" s="20"/>
    </row>
    <row r="14" spans="2:26" x14ac:dyDescent="0.25">
      <c r="C14" s="22" t="s">
        <v>38</v>
      </c>
      <c r="D14" s="41" t="s">
        <v>30</v>
      </c>
      <c r="E14" s="42">
        <v>420</v>
      </c>
      <c r="F14" s="43" t="s">
        <v>44</v>
      </c>
      <c r="T14" s="31"/>
      <c r="U14" s="31"/>
      <c r="V14" s="31"/>
    </row>
    <row r="15" spans="2:26" x14ac:dyDescent="0.25">
      <c r="C15" s="22"/>
      <c r="D15" s="23"/>
      <c r="E15" s="42">
        <v>502.32</v>
      </c>
      <c r="F15" s="43" t="s">
        <v>43</v>
      </c>
      <c r="O15">
        <f>60000/0.836127</f>
        <v>71759.433674549451</v>
      </c>
      <c r="T15" s="31"/>
      <c r="U15" s="31"/>
      <c r="V15" s="31"/>
      <c r="Y15" s="32"/>
    </row>
    <row r="16" spans="2:26" ht="15" customHeight="1" x14ac:dyDescent="0.25">
      <c r="C16" s="24"/>
      <c r="D16" s="33"/>
      <c r="E16" s="25"/>
      <c r="F16" s="21"/>
      <c r="Y16" s="32"/>
    </row>
    <row r="17" spans="1:28" x14ac:dyDescent="0.25">
      <c r="D17" s="34"/>
      <c r="E17" s="25"/>
      <c r="F17" s="21"/>
      <c r="T17" s="29"/>
      <c r="U17" s="29"/>
      <c r="V17" s="29"/>
      <c r="Y17" s="32"/>
      <c r="Z17" s="32"/>
    </row>
    <row r="18" spans="1:28" x14ac:dyDescent="0.25">
      <c r="A18" s="75"/>
      <c r="B18" s="76" t="s">
        <v>39</v>
      </c>
      <c r="C18" s="76"/>
      <c r="E18" s="74" t="s">
        <v>41</v>
      </c>
      <c r="F18" s="74"/>
      <c r="G18" s="74"/>
      <c r="T18" s="29"/>
      <c r="U18" s="29"/>
      <c r="V18" s="29"/>
      <c r="Y18" s="32"/>
      <c r="Z18" s="36"/>
    </row>
    <row r="19" spans="1:28" x14ac:dyDescent="0.25">
      <c r="A19" s="75"/>
      <c r="B19" s="76" t="s">
        <v>40</v>
      </c>
      <c r="C19" s="76"/>
      <c r="E19" s="67">
        <v>60000</v>
      </c>
      <c r="T19" s="35"/>
      <c r="U19" s="35"/>
      <c r="V19" s="35"/>
      <c r="Y19" s="20"/>
      <c r="Z19" s="20"/>
    </row>
    <row r="20" spans="1:28" x14ac:dyDescent="0.25">
      <c r="A20" s="75"/>
      <c r="B20" s="77" t="s">
        <v>42</v>
      </c>
      <c r="C20" s="77"/>
      <c r="D20" s="69"/>
      <c r="E20" s="68">
        <f>E19*E15</f>
        <v>30139200</v>
      </c>
    </row>
    <row r="21" spans="1:28" x14ac:dyDescent="0.25">
      <c r="A21" s="76" t="s">
        <v>45</v>
      </c>
      <c r="B21" s="76"/>
      <c r="C21" s="76"/>
      <c r="E21" s="70">
        <f>P7</f>
        <v>10018898.189299999</v>
      </c>
      <c r="O21" s="32"/>
      <c r="T21" s="29"/>
    </row>
    <row r="22" spans="1:28" x14ac:dyDescent="0.25">
      <c r="A22" s="75"/>
      <c r="B22" s="76" t="s">
        <v>24</v>
      </c>
      <c r="C22" s="76"/>
      <c r="E22" s="67">
        <f>85*4000</f>
        <v>340000</v>
      </c>
      <c r="O22" s="32"/>
      <c r="T22" s="46"/>
      <c r="U22" s="47"/>
    </row>
    <row r="23" spans="1:28" x14ac:dyDescent="0.25">
      <c r="B23" s="77" t="s">
        <v>46</v>
      </c>
      <c r="C23" s="77"/>
      <c r="D23" s="69"/>
      <c r="E23" s="71">
        <f>SUM(E20:E22)</f>
        <v>40498098.189300001</v>
      </c>
      <c r="O23" s="45"/>
      <c r="T23" s="18"/>
    </row>
    <row r="24" spans="1:28" x14ac:dyDescent="0.25">
      <c r="E24" s="67">
        <v>40500000</v>
      </c>
      <c r="F24" s="63"/>
      <c r="H24" s="64" t="s">
        <v>33</v>
      </c>
      <c r="I24" s="35">
        <v>11000000</v>
      </c>
      <c r="T24" s="18"/>
    </row>
    <row r="25" spans="1:28" x14ac:dyDescent="0.25">
      <c r="E25" s="67">
        <f>E24*0.85</f>
        <v>34425000</v>
      </c>
      <c r="F25" s="63"/>
      <c r="H25" s="64" t="s">
        <v>34</v>
      </c>
      <c r="I25" s="35">
        <v>770101</v>
      </c>
    </row>
    <row r="26" spans="1:28" x14ac:dyDescent="0.25">
      <c r="E26" s="67">
        <f>E24*0.75</f>
        <v>30375000</v>
      </c>
      <c r="H26" s="46" t="s">
        <v>5</v>
      </c>
      <c r="I26" s="65">
        <f>SUM(I24:I25)</f>
        <v>11770101</v>
      </c>
    </row>
    <row r="28" spans="1:28" x14ac:dyDescent="0.25">
      <c r="W28" s="15">
        <f>37*70*3</f>
        <v>7770</v>
      </c>
      <c r="X28" s="18"/>
      <c r="AB28">
        <f>121+153</f>
        <v>274</v>
      </c>
    </row>
    <row r="29" spans="1:28" x14ac:dyDescent="0.25">
      <c r="A29" s="72" t="s">
        <v>47</v>
      </c>
      <c r="B29" s="72"/>
      <c r="C29" s="72"/>
      <c r="E29" s="67">
        <v>33516</v>
      </c>
      <c r="F29" s="74" t="s">
        <v>48</v>
      </c>
      <c r="G29" s="74"/>
      <c r="W29" s="66">
        <f>W28/10.7639</f>
        <v>721.85731937308969</v>
      </c>
      <c r="X29" s="18">
        <f>19*14</f>
        <v>266</v>
      </c>
      <c r="Z29">
        <f>252*3</f>
        <v>756</v>
      </c>
    </row>
    <row r="30" spans="1:28" ht="15" customHeight="1" x14ac:dyDescent="0.25">
      <c r="A30" s="73" t="s">
        <v>49</v>
      </c>
      <c r="B30" s="73"/>
      <c r="C30" s="73"/>
      <c r="D30" s="69"/>
      <c r="E30" s="68">
        <f>E29*E14</f>
        <v>14076720</v>
      </c>
      <c r="W30" s="15">
        <v>420</v>
      </c>
      <c r="X30" s="18">
        <f>19*12</f>
        <v>228</v>
      </c>
    </row>
    <row r="31" spans="1:28" x14ac:dyDescent="0.25">
      <c r="B31" s="72" t="s">
        <v>45</v>
      </c>
      <c r="C31" s="72"/>
      <c r="E31" s="67">
        <f>V7</f>
        <v>9248213.7131999992</v>
      </c>
      <c r="W31" s="15">
        <f>W30*1.2</f>
        <v>504</v>
      </c>
      <c r="X31" s="18">
        <f>15*12</f>
        <v>180</v>
      </c>
    </row>
    <row r="32" spans="1:28" x14ac:dyDescent="0.25">
      <c r="C32" s="69" t="s">
        <v>5</v>
      </c>
      <c r="D32" s="69"/>
      <c r="E32" s="68">
        <f>SUM(E30:E31)</f>
        <v>23324933.713199999</v>
      </c>
      <c r="W32" s="15"/>
      <c r="X32" s="46">
        <f>SUM(X29:X31)</f>
        <v>674</v>
      </c>
    </row>
    <row r="33" spans="5:5" x14ac:dyDescent="0.25">
      <c r="E33" s="67"/>
    </row>
    <row r="34" spans="5:5" x14ac:dyDescent="0.25">
      <c r="E34" s="67"/>
    </row>
    <row r="35" spans="5:5" x14ac:dyDescent="0.25">
      <c r="E35" s="67"/>
    </row>
  </sheetData>
  <mergeCells count="18">
    <mergeCell ref="F29:G29"/>
    <mergeCell ref="B23:C23"/>
    <mergeCell ref="A30:C30"/>
    <mergeCell ref="B31:C31"/>
    <mergeCell ref="A29:C29"/>
    <mergeCell ref="E18:G18"/>
    <mergeCell ref="B18:C18"/>
    <mergeCell ref="B19:C19"/>
    <mergeCell ref="A21:C21"/>
    <mergeCell ref="B22:C22"/>
    <mergeCell ref="B20:C20"/>
    <mergeCell ref="B11:V11"/>
    <mergeCell ref="B2:V2"/>
    <mergeCell ref="B7:E7"/>
    <mergeCell ref="I7:O7"/>
    <mergeCell ref="B8:V8"/>
    <mergeCell ref="B9:V9"/>
    <mergeCell ref="B10:V10"/>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8"/>
  <sheetViews>
    <sheetView workbookViewId="0">
      <selection activeCell="H5" sqref="A5:XFD5"/>
    </sheetView>
  </sheetViews>
  <sheetFormatPr defaultRowHeight="15" x14ac:dyDescent="0.25"/>
  <cols>
    <col min="2" max="2" width="6.85546875" bestFit="1" customWidth="1"/>
    <col min="3" max="3" width="14.7109375" style="15" bestFit="1" customWidth="1"/>
    <col min="4" max="4" width="23.85546875" style="15" bestFit="1" customWidth="1"/>
    <col min="5" max="5" width="9.7109375" style="15" bestFit="1" customWidth="1"/>
    <col min="6" max="6" width="9.140625" style="18" bestFit="1" customWidth="1"/>
    <col min="7" max="7" width="7.140625" bestFit="1" customWidth="1"/>
    <col min="8" max="8" width="12.28515625" bestFit="1" customWidth="1"/>
  </cols>
  <sheetData>
    <row r="3" spans="2:8" ht="46.5" customHeight="1" x14ac:dyDescent="0.25">
      <c r="B3" s="58"/>
      <c r="C3" s="59"/>
      <c r="D3" s="59"/>
      <c r="E3" s="59"/>
      <c r="F3" s="59"/>
      <c r="G3" s="59"/>
      <c r="H3" s="59"/>
    </row>
    <row r="4" spans="2:8" s="13" customFormat="1" ht="30" x14ac:dyDescent="0.25">
      <c r="B4" s="11" t="s">
        <v>13</v>
      </c>
      <c r="C4" s="12" t="s">
        <v>0</v>
      </c>
      <c r="D4" s="12" t="s">
        <v>3</v>
      </c>
      <c r="E4" s="12" t="s">
        <v>27</v>
      </c>
      <c r="F4" s="40" t="s">
        <v>29</v>
      </c>
      <c r="G4" s="12" t="s">
        <v>28</v>
      </c>
      <c r="H4" s="12" t="s">
        <v>1</v>
      </c>
    </row>
    <row r="5" spans="2:8" ht="30" x14ac:dyDescent="0.25">
      <c r="B5" s="2">
        <v>2</v>
      </c>
      <c r="C5" s="14" t="s">
        <v>25</v>
      </c>
      <c r="D5" s="14" t="s">
        <v>11</v>
      </c>
      <c r="E5" s="39">
        <f>'Building Valuation'!F4</f>
        <v>202.14</v>
      </c>
      <c r="F5" s="19">
        <f t="shared" ref="F5:F7" si="0">E5*10.7639</f>
        <v>2175.8147459999996</v>
      </c>
      <c r="G5" s="8">
        <v>12</v>
      </c>
      <c r="H5" s="2">
        <v>1998</v>
      </c>
    </row>
    <row r="6" spans="2:8" ht="30" x14ac:dyDescent="0.25">
      <c r="B6" s="2">
        <v>3</v>
      </c>
      <c r="C6" s="14" t="s">
        <v>10</v>
      </c>
      <c r="D6" s="14" t="s">
        <v>11</v>
      </c>
      <c r="E6" s="39">
        <f>'Building Valuation'!F5</f>
        <v>264.81</v>
      </c>
      <c r="F6" s="19">
        <f t="shared" si="0"/>
        <v>2850.388359</v>
      </c>
      <c r="G6" s="8">
        <v>12</v>
      </c>
      <c r="H6" s="2">
        <v>1998</v>
      </c>
    </row>
    <row r="7" spans="2:8" ht="30" x14ac:dyDescent="0.25">
      <c r="B7" s="2">
        <f>B6+1</f>
        <v>4</v>
      </c>
      <c r="C7" s="14" t="s">
        <v>26</v>
      </c>
      <c r="D7" s="14" t="s">
        <v>11</v>
      </c>
      <c r="E7" s="39">
        <f>'Building Valuation'!F6</f>
        <v>249.04</v>
      </c>
      <c r="F7" s="19">
        <f t="shared" si="0"/>
        <v>2680.6416559999998</v>
      </c>
      <c r="G7" s="8">
        <v>12</v>
      </c>
      <c r="H7" s="2">
        <v>1998</v>
      </c>
    </row>
    <row r="8" spans="2:8" x14ac:dyDescent="0.25">
      <c r="B8" s="60" t="s">
        <v>5</v>
      </c>
      <c r="C8" s="61"/>
      <c r="D8" s="62"/>
      <c r="E8" s="28">
        <f>SUM(E5:E7)</f>
        <v>715.99</v>
      </c>
      <c r="F8" s="27">
        <f>SUM(F5:F7)</f>
        <v>7706.8447609999994</v>
      </c>
      <c r="G8" s="7"/>
      <c r="H8" s="7"/>
    </row>
  </sheetData>
  <mergeCells count="2">
    <mergeCell ref="B3:H3"/>
    <mergeCell ref="B8:D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 Valuation</vt:lpstr>
      <vt:lpstr>Building Area Details</vt:lpstr>
      <vt:lpstr>'Building 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Manas Upmanyu</cp:lastModifiedBy>
  <cp:lastPrinted>2022-01-07T08:12:53Z</cp:lastPrinted>
  <dcterms:created xsi:type="dcterms:W3CDTF">2021-09-16T11:33:35Z</dcterms:created>
  <dcterms:modified xsi:type="dcterms:W3CDTF">2023-02-01T10:25:45Z</dcterms:modified>
</cp:coreProperties>
</file>