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970" windowHeight="6120"/>
  </bookViews>
  <sheets>
    <sheet name="CA Certificate" sheetId="1" r:id="rId1"/>
    <sheet name="Sheet1" sheetId="2" r:id="rId2"/>
  </sheets>
  <calcPr calcId="152511"/>
</workbook>
</file>

<file path=xl/calcChain.xml><?xml version="1.0" encoding="utf-8"?>
<calcChain xmlns="http://schemas.openxmlformats.org/spreadsheetml/2006/main">
  <c r="B29" i="1" l="1"/>
  <c r="C30" i="1"/>
  <c r="C29" i="1"/>
  <c r="B21" i="1"/>
  <c r="B20" i="1"/>
  <c r="C43" i="1"/>
  <c r="E29" i="1" l="1"/>
  <c r="G45" i="1"/>
  <c r="G44" i="1"/>
  <c r="G43" i="1"/>
  <c r="G46" i="1"/>
  <c r="F46" i="1"/>
  <c r="F43" i="1"/>
  <c r="D43" i="1"/>
  <c r="D31" i="1"/>
  <c r="D30" i="1"/>
  <c r="F22" i="1"/>
  <c r="D27" i="1" l="1"/>
  <c r="D29" i="1" s="1"/>
  <c r="D24" i="1"/>
  <c r="D22" i="1"/>
  <c r="D21" i="1"/>
  <c r="D20" i="1"/>
  <c r="H19" i="1"/>
  <c r="H18" i="1"/>
  <c r="H17" i="1"/>
  <c r="G17" i="1"/>
  <c r="F17" i="1"/>
  <c r="G13" i="1"/>
  <c r="E17" i="1"/>
  <c r="G14" i="1" l="1"/>
  <c r="E19" i="2" l="1"/>
  <c r="F20" i="2" s="1"/>
  <c r="D19" i="2"/>
  <c r="D20" i="2"/>
  <c r="D21" i="2" s="1"/>
  <c r="E16" i="2" l="1"/>
  <c r="E13" i="2"/>
  <c r="E12" i="2"/>
  <c r="D9" i="2"/>
  <c r="C9" i="2" s="1"/>
  <c r="C16" i="2" s="1"/>
  <c r="D12" i="2"/>
  <c r="B12" i="2"/>
  <c r="B13" i="2" s="1"/>
  <c r="C10" i="2" s="1"/>
  <c r="D10" i="2" s="1"/>
  <c r="D11" i="2" s="1"/>
  <c r="B4" i="2"/>
  <c r="F7" i="1"/>
  <c r="E7" i="1"/>
  <c r="D7" i="1"/>
  <c r="F6" i="1"/>
  <c r="F5" i="1"/>
  <c r="E4" i="1"/>
  <c r="D4" i="1"/>
  <c r="C7" i="1"/>
</calcChain>
</file>

<file path=xl/sharedStrings.xml><?xml version="1.0" encoding="utf-8"?>
<sst xmlns="http://schemas.openxmlformats.org/spreadsheetml/2006/main" count="27" uniqueCount="24">
  <si>
    <t>Land</t>
  </si>
  <si>
    <t>Construction of Building</t>
  </si>
  <si>
    <t>Pre-Operative and Preliminary expenses &amp; other Misc.</t>
  </si>
  <si>
    <t>Original</t>
  </si>
  <si>
    <t>Present position as on 13-12-2022</t>
  </si>
  <si>
    <t>Revised Cost of Project</t>
  </si>
  <si>
    <t>Escalation in Cost of Project</t>
  </si>
  <si>
    <t>Total</t>
  </si>
  <si>
    <t>Particulars</t>
  </si>
  <si>
    <t>(amount in Lakhs)</t>
  </si>
  <si>
    <t>covered area</t>
  </si>
  <si>
    <t>Cost of Construction</t>
  </si>
  <si>
    <t>External Development and other costs</t>
  </si>
  <si>
    <t>Common Areas</t>
  </si>
  <si>
    <t>Recreation Floors</t>
  </si>
  <si>
    <t>Cost of Land &amp; Land Development</t>
  </si>
  <si>
    <t>Cost of construction</t>
  </si>
  <si>
    <t>Legal Consultation &amp; Other Charges</t>
  </si>
  <si>
    <t>Costof Approvals</t>
  </si>
  <si>
    <t>Marketing Expenses &amp; Others</t>
  </si>
  <si>
    <t>Pre-Operative and preliminary expenses</t>
  </si>
  <si>
    <t>Bank Interest</t>
  </si>
  <si>
    <t>S. No.</t>
  </si>
  <si>
    <t>Revised Project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</si>
</sst>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horizontal="center" vertical="center"/>
    </xf>
    <xf numFmtId="43" fontId="0" fillId="0" borderId="1" xfId="1" applyFont="1" applyBorder="1" applyAlignment="1">
      <alignment vertical="center" wrapText="1"/>
    </xf>
    <xf numFmtId="43" fontId="0" fillId="0" borderId="1" xfId="1" applyFont="1" applyBorder="1" applyAlignment="1">
      <alignment vertical="center"/>
    </xf>
    <xf numFmtId="43" fontId="0" fillId="0" borderId="0" xfId="1" applyFont="1" applyAlignment="1">
      <alignment vertical="center"/>
    </xf>
    <xf numFmtId="43" fontId="3" fillId="0" borderId="1" xfId="1" applyFont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43" fontId="3" fillId="2" borderId="1" xfId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43" fontId="0" fillId="0" borderId="0" xfId="1" applyFont="1"/>
    <xf numFmtId="164" fontId="0" fillId="0" borderId="0" xfId="1" applyNumberFormat="1" applyFont="1"/>
    <xf numFmtId="164" fontId="0" fillId="0" borderId="0" xfId="0" applyNumberFormat="1"/>
    <xf numFmtId="43" fontId="0" fillId="0" borderId="0" xfId="0" applyNumberFormat="1"/>
    <xf numFmtId="4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9" fontId="0" fillId="0" borderId="0" xfId="2" applyFont="1" applyAlignment="1">
      <alignment vertical="center"/>
    </xf>
    <xf numFmtId="4" fontId="5" fillId="0" borderId="0" xfId="0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46"/>
  <sheetViews>
    <sheetView tabSelected="1" topLeftCell="A7" workbookViewId="0">
      <selection activeCell="C30" sqref="C30"/>
    </sheetView>
  </sheetViews>
  <sheetFormatPr defaultRowHeight="15" x14ac:dyDescent="0.25"/>
  <cols>
    <col min="1" max="1" width="9.140625" style="1"/>
    <col min="2" max="2" width="28.7109375" style="1" customWidth="1"/>
    <col min="3" max="3" width="9.140625" style="1"/>
    <col min="4" max="4" width="14" style="1" customWidth="1"/>
    <col min="5" max="5" width="12" style="1" customWidth="1"/>
    <col min="6" max="6" width="16.7109375" style="1" customWidth="1"/>
    <col min="7" max="7" width="11.5703125" style="1" bestFit="1" customWidth="1"/>
    <col min="8" max="8" width="15.28515625" style="1" bestFit="1" customWidth="1"/>
    <col min="9" max="16384" width="9.140625" style="1"/>
  </cols>
  <sheetData>
    <row r="2" spans="2:7" x14ac:dyDescent="0.25">
      <c r="F2" s="13" t="s">
        <v>9</v>
      </c>
    </row>
    <row r="3" spans="2:7" s="5" customFormat="1" ht="45" x14ac:dyDescent="0.25">
      <c r="B3" s="12" t="s">
        <v>8</v>
      </c>
      <c r="C3" s="12" t="s">
        <v>3</v>
      </c>
      <c r="D3" s="12" t="s">
        <v>4</v>
      </c>
      <c r="E3" s="12" t="s">
        <v>5</v>
      </c>
      <c r="F3" s="12" t="s">
        <v>6</v>
      </c>
    </row>
    <row r="4" spans="2:7" x14ac:dyDescent="0.25">
      <c r="B4" s="4" t="s">
        <v>0</v>
      </c>
      <c r="C4" s="6">
        <v>834.36</v>
      </c>
      <c r="D4" s="6">
        <f>C4</f>
        <v>834.36</v>
      </c>
      <c r="E4" s="6">
        <f>D4</f>
        <v>834.36</v>
      </c>
      <c r="F4" s="7">
        <v>0</v>
      </c>
    </row>
    <row r="5" spans="2:7" x14ac:dyDescent="0.25">
      <c r="B5" s="4" t="s">
        <v>1</v>
      </c>
      <c r="C5" s="6">
        <v>4458.5</v>
      </c>
      <c r="D5" s="6">
        <v>3438.5</v>
      </c>
      <c r="E5" s="6">
        <v>7432.73</v>
      </c>
      <c r="F5" s="7">
        <f>E5-C5</f>
        <v>2974.2299999999996</v>
      </c>
    </row>
    <row r="6" spans="2:7" ht="30" x14ac:dyDescent="0.25">
      <c r="B6" s="4" t="s">
        <v>2</v>
      </c>
      <c r="C6" s="6">
        <v>181.18</v>
      </c>
      <c r="D6" s="6">
        <v>324.5</v>
      </c>
      <c r="E6" s="6">
        <v>585.12</v>
      </c>
      <c r="F6" s="7">
        <f>E6-C6</f>
        <v>403.94</v>
      </c>
    </row>
    <row r="7" spans="2:7" x14ac:dyDescent="0.25">
      <c r="B7" s="10" t="s">
        <v>7</v>
      </c>
      <c r="C7" s="11">
        <f>SUM(C4:C6)</f>
        <v>5474.04</v>
      </c>
      <c r="D7" s="11">
        <f>SUM(D4:D6)</f>
        <v>4597.3599999999997</v>
      </c>
      <c r="E7" s="11">
        <f>SUM(E4:E6)</f>
        <v>8852.2100000000009</v>
      </c>
      <c r="F7" s="11">
        <f>SUM(F4:F6)</f>
        <v>3378.1699999999996</v>
      </c>
    </row>
    <row r="9" spans="2:7" x14ac:dyDescent="0.25">
      <c r="G9" s="8">
        <v>86.02</v>
      </c>
    </row>
    <row r="10" spans="2:7" x14ac:dyDescent="0.25">
      <c r="G10" s="8">
        <v>1.26</v>
      </c>
    </row>
    <row r="11" spans="2:7" x14ac:dyDescent="0.25">
      <c r="G11" s="8">
        <v>168</v>
      </c>
    </row>
    <row r="12" spans="2:7" x14ac:dyDescent="0.25">
      <c r="G12" s="8">
        <v>9.41</v>
      </c>
    </row>
    <row r="13" spans="2:7" x14ac:dyDescent="0.25">
      <c r="B13" s="1" t="s">
        <v>11</v>
      </c>
      <c r="E13" s="8">
        <v>4529.45</v>
      </c>
      <c r="G13" s="8">
        <f>SUM(G9:G12)</f>
        <v>264.69</v>
      </c>
    </row>
    <row r="14" spans="2:7" x14ac:dyDescent="0.25">
      <c r="B14" s="1" t="s">
        <v>12</v>
      </c>
      <c r="E14" s="8">
        <v>623.92999999999995</v>
      </c>
      <c r="G14" s="8">
        <f>G13+E17</f>
        <v>6370.1699999999992</v>
      </c>
    </row>
    <row r="15" spans="2:7" x14ac:dyDescent="0.25">
      <c r="B15" s="1" t="s">
        <v>13</v>
      </c>
      <c r="E15" s="8">
        <v>509.15</v>
      </c>
    </row>
    <row r="16" spans="2:7" x14ac:dyDescent="0.25">
      <c r="B16" s="1" t="s">
        <v>14</v>
      </c>
      <c r="E16" s="8">
        <v>442.95</v>
      </c>
    </row>
    <row r="17" spans="2:8" x14ac:dyDescent="0.25">
      <c r="E17" s="8">
        <f>SUM(E13:E16)</f>
        <v>6105.48</v>
      </c>
      <c r="F17" s="19">
        <f>E17*10^5</f>
        <v>610548000</v>
      </c>
      <c r="G17" s="20">
        <f>Sheet1!B10</f>
        <v>227000</v>
      </c>
      <c r="H17" s="18">
        <f>F17/G17</f>
        <v>2689.638766519824</v>
      </c>
    </row>
    <row r="18" spans="2:8" x14ac:dyDescent="0.25">
      <c r="E18" s="8"/>
      <c r="H18" s="18">
        <f>H17*66%</f>
        <v>1775.161585903084</v>
      </c>
    </row>
    <row r="19" spans="2:8" x14ac:dyDescent="0.25">
      <c r="B19" s="22">
        <v>6370.17</v>
      </c>
      <c r="H19" s="20">
        <f>H18*G17</f>
        <v>402961680.00000006</v>
      </c>
    </row>
    <row r="20" spans="2:8" x14ac:dyDescent="0.25">
      <c r="B20" s="1">
        <f>B19*10^5</f>
        <v>637017000</v>
      </c>
      <c r="D20" s="19">
        <f>E13+E16+E15</f>
        <v>5481.5499999999993</v>
      </c>
    </row>
    <row r="21" spans="2:8" x14ac:dyDescent="0.25">
      <c r="B21" s="18">
        <f>B20/G17</f>
        <v>2806.2422907488985</v>
      </c>
      <c r="D21" s="19">
        <f>D20*10^5</f>
        <v>548154999.99999988</v>
      </c>
    </row>
    <row r="22" spans="2:8" x14ac:dyDescent="0.25">
      <c r="D22" s="19">
        <f>D21/G17</f>
        <v>2414.7797356828187</v>
      </c>
      <c r="F22" s="1">
        <f>SUM(F23:F31)</f>
        <v>4597.3700000000008</v>
      </c>
    </row>
    <row r="23" spans="2:8" x14ac:dyDescent="0.25">
      <c r="D23" s="1">
        <v>2300</v>
      </c>
      <c r="F23" s="1">
        <v>834.36</v>
      </c>
    </row>
    <row r="24" spans="2:8" x14ac:dyDescent="0.25">
      <c r="D24" s="20">
        <f>D23*0.66*G17</f>
        <v>344586000</v>
      </c>
      <c r="F24" s="1">
        <v>3160.14</v>
      </c>
    </row>
    <row r="25" spans="2:8" x14ac:dyDescent="0.25">
      <c r="F25" s="1">
        <v>15.98</v>
      </c>
    </row>
    <row r="26" spans="2:8" x14ac:dyDescent="0.25">
      <c r="F26" s="1">
        <v>59.88</v>
      </c>
    </row>
    <row r="27" spans="2:8" x14ac:dyDescent="0.25">
      <c r="B27" s="20">
        <v>227000</v>
      </c>
      <c r="C27" s="20">
        <v>2000</v>
      </c>
      <c r="D27" s="20">
        <f>C27*B27</f>
        <v>454000000</v>
      </c>
      <c r="F27" s="1">
        <v>34.5</v>
      </c>
    </row>
    <row r="28" spans="2:8" x14ac:dyDescent="0.25">
      <c r="D28" s="21">
        <v>0.65791666666666671</v>
      </c>
      <c r="E28" s="21"/>
      <c r="F28" s="1">
        <v>202.51</v>
      </c>
    </row>
    <row r="29" spans="2:8" x14ac:dyDescent="0.25">
      <c r="B29" s="20">
        <f>B30/B27</f>
        <v>1315.8590308370044</v>
      </c>
      <c r="C29" s="1">
        <f>D29/B27</f>
        <v>1315.8333333333335</v>
      </c>
      <c r="D29" s="19">
        <f>D28*D27</f>
        <v>298694166.66666669</v>
      </c>
      <c r="E29" s="8">
        <f>D29/10^5</f>
        <v>2986.9416666666671</v>
      </c>
      <c r="F29" s="1">
        <v>290</v>
      </c>
    </row>
    <row r="30" spans="2:8" x14ac:dyDescent="0.25">
      <c r="B30" s="19">
        <v>298700000</v>
      </c>
      <c r="C30" s="1">
        <f>D30/B27</f>
        <v>1392.1321585903083</v>
      </c>
      <c r="D30" s="20">
        <f>3160.14*10^5</f>
        <v>316014000</v>
      </c>
    </row>
    <row r="31" spans="2:8" x14ac:dyDescent="0.25">
      <c r="D31" s="1">
        <f>D30/D29</f>
        <v>1.0579851743561557</v>
      </c>
    </row>
    <row r="35" spans="1:7" ht="45" x14ac:dyDescent="0.25">
      <c r="A35" s="12" t="s">
        <v>22</v>
      </c>
      <c r="B35" s="12" t="s">
        <v>8</v>
      </c>
      <c r="C35" s="12" t="s">
        <v>23</v>
      </c>
      <c r="D35" s="12" t="s">
        <v>4</v>
      </c>
      <c r="F35" s="1">
        <v>361.41</v>
      </c>
    </row>
    <row r="36" spans="1:7" x14ac:dyDescent="0.25">
      <c r="A36" s="2">
        <v>1</v>
      </c>
      <c r="B36" s="2" t="s">
        <v>15</v>
      </c>
      <c r="C36" s="7">
        <v>834.36</v>
      </c>
      <c r="D36" s="7">
        <v>834.36</v>
      </c>
    </row>
    <row r="37" spans="1:7" x14ac:dyDescent="0.25">
      <c r="A37" s="2">
        <v>2</v>
      </c>
      <c r="B37" s="2" t="s">
        <v>16</v>
      </c>
      <c r="C37" s="7">
        <v>6370.17</v>
      </c>
      <c r="D37" s="7">
        <v>3160.14</v>
      </c>
      <c r="F37" s="1">
        <v>1439.95</v>
      </c>
    </row>
    <row r="38" spans="1:7" x14ac:dyDescent="0.25">
      <c r="A38" s="2">
        <v>3</v>
      </c>
      <c r="B38" s="2" t="s">
        <v>17</v>
      </c>
      <c r="C38" s="7">
        <v>39.75</v>
      </c>
      <c r="D38" s="7">
        <v>15.98</v>
      </c>
      <c r="F38" s="1">
        <v>13230</v>
      </c>
    </row>
    <row r="39" spans="1:7" x14ac:dyDescent="0.25">
      <c r="A39" s="2">
        <v>4</v>
      </c>
      <c r="B39" s="2" t="s">
        <v>18</v>
      </c>
      <c r="C39" s="7">
        <v>290</v>
      </c>
      <c r="D39" s="7">
        <v>290</v>
      </c>
      <c r="F39" s="1">
        <v>1148.52</v>
      </c>
    </row>
    <row r="40" spans="1:7" x14ac:dyDescent="0.25">
      <c r="A40" s="2">
        <v>5</v>
      </c>
      <c r="B40" s="2" t="s">
        <v>19</v>
      </c>
      <c r="C40" s="7">
        <v>349.51</v>
      </c>
      <c r="D40" s="7">
        <v>59.88</v>
      </c>
      <c r="F40" s="1">
        <v>1150.53</v>
      </c>
    </row>
    <row r="41" spans="1:7" x14ac:dyDescent="0.25">
      <c r="A41" s="2">
        <v>6</v>
      </c>
      <c r="B41" s="2" t="s">
        <v>20</v>
      </c>
      <c r="C41" s="7">
        <v>621.78</v>
      </c>
      <c r="D41" s="7">
        <v>34.5</v>
      </c>
      <c r="F41" s="1">
        <v>171</v>
      </c>
    </row>
    <row r="42" spans="1:7" x14ac:dyDescent="0.25">
      <c r="A42" s="2">
        <v>7</v>
      </c>
      <c r="B42" s="2" t="s">
        <v>21</v>
      </c>
      <c r="C42" s="7">
        <v>346.64</v>
      </c>
      <c r="D42" s="7">
        <v>202.51</v>
      </c>
      <c r="F42" s="1">
        <v>1776.72</v>
      </c>
    </row>
    <row r="43" spans="1:7" x14ac:dyDescent="0.25">
      <c r="A43" s="3"/>
      <c r="B43" s="3" t="s">
        <v>7</v>
      </c>
      <c r="C43" s="9">
        <f>SUM(C36:C42)</f>
        <v>8852.2099999999991</v>
      </c>
      <c r="D43" s="9">
        <f>SUM(D36:D42)</f>
        <v>4597.37</v>
      </c>
      <c r="F43" s="1">
        <f>SUM(F37:F42)</f>
        <v>18916.72</v>
      </c>
      <c r="G43" s="20">
        <f t="shared" ref="G43:G45" si="0">F43*10.764</f>
        <v>203619.57407999999</v>
      </c>
    </row>
    <row r="44" spans="1:7" x14ac:dyDescent="0.25">
      <c r="F44" s="1">
        <v>2110.1</v>
      </c>
      <c r="G44" s="20">
        <f t="shared" si="0"/>
        <v>22713.116399999999</v>
      </c>
    </row>
    <row r="45" spans="1:7" x14ac:dyDescent="0.25">
      <c r="F45" s="1">
        <v>135.34</v>
      </c>
      <c r="G45" s="20">
        <f t="shared" si="0"/>
        <v>1456.7997599999999</v>
      </c>
    </row>
    <row r="46" spans="1:7" x14ac:dyDescent="0.25">
      <c r="F46" s="1">
        <f>SUM(F43:F45)</f>
        <v>21162.16</v>
      </c>
      <c r="G46" s="20">
        <f>F46*10.764</f>
        <v>227789.49023999998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1"/>
  <sheetViews>
    <sheetView topLeftCell="A27" workbookViewId="0">
      <selection activeCell="A55" sqref="A55"/>
    </sheetView>
  </sheetViews>
  <sheetFormatPr defaultRowHeight="15" x14ac:dyDescent="0.25"/>
  <cols>
    <col min="2" max="6" width="15.28515625" bestFit="1" customWidth="1"/>
  </cols>
  <sheetData>
    <row r="3" spans="2:5" x14ac:dyDescent="0.25">
      <c r="B3" s="15">
        <v>12450</v>
      </c>
      <c r="C3" t="s">
        <v>10</v>
      </c>
    </row>
    <row r="4" spans="2:5" x14ac:dyDescent="0.25">
      <c r="B4" s="15">
        <f>B3*10.764</f>
        <v>134011.79999999999</v>
      </c>
    </row>
    <row r="9" spans="2:5" x14ac:dyDescent="0.25">
      <c r="C9" s="15">
        <f>D9/B10</f>
        <v>1964.0969162995596</v>
      </c>
      <c r="D9" s="16">
        <f>'CA Certificate'!C5*10^5</f>
        <v>445850000</v>
      </c>
    </row>
    <row r="10" spans="2:5" x14ac:dyDescent="0.25">
      <c r="B10" s="15">
        <v>227000</v>
      </c>
      <c r="C10" s="15">
        <f>B13</f>
        <v>3274.3303964757711</v>
      </c>
      <c r="D10" s="15">
        <f>C10*B10</f>
        <v>743273000</v>
      </c>
    </row>
    <row r="11" spans="2:5" x14ac:dyDescent="0.25">
      <c r="B11" s="15"/>
      <c r="D11" s="16">
        <f>D10*66%</f>
        <v>490560180</v>
      </c>
    </row>
    <row r="12" spans="2:5" x14ac:dyDescent="0.25">
      <c r="B12" s="15">
        <f>'CA Certificate'!E5*10^5</f>
        <v>743273000</v>
      </c>
      <c r="C12" s="15">
        <v>1100</v>
      </c>
      <c r="D12" s="16">
        <f>C12*B10</f>
        <v>249700000</v>
      </c>
      <c r="E12" s="15">
        <f>25.5*10^7</f>
        <v>255000000</v>
      </c>
    </row>
    <row r="13" spans="2:5" x14ac:dyDescent="0.25">
      <c r="B13" s="15">
        <f>B12/B10</f>
        <v>3274.3303964757711</v>
      </c>
      <c r="E13" s="14">
        <f>E12/D12</f>
        <v>1.0212254705646777</v>
      </c>
    </row>
    <row r="16" spans="2:5" x14ac:dyDescent="0.25">
      <c r="C16" s="15">
        <f>B10*C9</f>
        <v>445850000</v>
      </c>
      <c r="D16">
        <v>343850000</v>
      </c>
      <c r="E16" s="17">
        <f>D16/B10</f>
        <v>1514.7577092511012</v>
      </c>
    </row>
    <row r="19" spans="3:6" x14ac:dyDescent="0.25">
      <c r="D19" s="15">
        <f>4529.45*10^5</f>
        <v>452945000</v>
      </c>
      <c r="E19" s="17">
        <f>D19/B10</f>
        <v>1995.352422907489</v>
      </c>
    </row>
    <row r="20" spans="3:6" x14ac:dyDescent="0.25">
      <c r="C20">
        <v>1500</v>
      </c>
      <c r="D20" s="16">
        <f>C20*B10</f>
        <v>340500000</v>
      </c>
      <c r="F20" s="15">
        <f>E19*B10*66%</f>
        <v>298943700</v>
      </c>
    </row>
    <row r="21" spans="3:6" x14ac:dyDescent="0.25">
      <c r="D21" s="16">
        <f>D20*66%</f>
        <v>224730000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 Certificate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2023-02-03T08:06:17Z</dcterms:modified>
</cp:coreProperties>
</file>