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Abhishek Sharma\white lily by Parker-for review\report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2" i="1"/>
  <c r="Q17" i="1"/>
  <c r="R17" i="1"/>
  <c r="R16" i="1"/>
  <c r="Q16" i="1"/>
  <c r="R15" i="1"/>
  <c r="Q15" i="1"/>
  <c r="R8" i="1"/>
  <c r="T11" i="1"/>
  <c r="S10" i="1"/>
  <c r="S9" i="1"/>
  <c r="S8" i="1"/>
  <c r="R5" i="1"/>
  <c r="Q7" i="1"/>
  <c r="P7" i="1"/>
  <c r="R7" i="1" s="1"/>
  <c r="R10" i="1" s="1"/>
  <c r="G21" i="1" l="1"/>
  <c r="F21" i="1"/>
  <c r="J21" i="1"/>
  <c r="I21" i="1"/>
  <c r="H13" i="1"/>
  <c r="H12" i="1"/>
  <c r="H11" i="1"/>
  <c r="H10" i="1"/>
  <c r="H7" i="1"/>
  <c r="H8" i="1"/>
  <c r="H9" i="1"/>
  <c r="H14" i="1"/>
  <c r="H15" i="1"/>
  <c r="H16" i="1"/>
  <c r="H6" i="1"/>
  <c r="E15" i="1"/>
  <c r="E16" i="1" s="1"/>
  <c r="E7" i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<sst xmlns="http://schemas.openxmlformats.org/spreadsheetml/2006/main" count="20" uniqueCount="17">
  <si>
    <t>Tower/Block No.</t>
  </si>
  <si>
    <t>A</t>
  </si>
  <si>
    <t>EWS</t>
  </si>
  <si>
    <t>No of Dwelling Units as per Sanctioned</t>
  </si>
  <si>
    <t xml:space="preserve">No of Dwelling Units Constructed </t>
  </si>
  <si>
    <t xml:space="preserve">No. of Floors </t>
  </si>
  <si>
    <t xml:space="preserve">FAR achieved </t>
  </si>
  <si>
    <t>FAR Sactioned</t>
  </si>
  <si>
    <t>J</t>
  </si>
  <si>
    <t>G+16</t>
  </si>
  <si>
    <t>Convenient Shopping</t>
  </si>
  <si>
    <t>Community Building</t>
  </si>
  <si>
    <t>Nursery School</t>
  </si>
  <si>
    <t>Ground floor</t>
  </si>
  <si>
    <t>G+2 Floor</t>
  </si>
  <si>
    <t>--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</si>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</sst>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 applyAlignment="1"/>
    <xf numFmtId="0" fontId="0" fillId="3" borderId="1" xfId="0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/>
    <xf numFmtId="169" fontId="0" fillId="0" borderId="0" xfId="1" applyNumberFormat="1" applyFont="1"/>
    <xf numFmtId="169" fontId="0" fillId="0" borderId="0" xfId="0" applyNumberFormat="1"/>
    <xf numFmtId="3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21"/>
  <sheetViews>
    <sheetView tabSelected="1" topLeftCell="O1" workbookViewId="0">
      <selection activeCell="R12" sqref="R12"/>
    </sheetView>
  </sheetViews>
  <sheetFormatPr defaultRowHeight="15" x14ac:dyDescent="0.25"/>
  <cols>
    <col min="5" max="5" width="20.28515625" bestFit="1" customWidth="1"/>
    <col min="6" max="7" width="20.7109375" customWidth="1"/>
    <col min="8" max="8" width="12.7109375" style="1" customWidth="1"/>
    <col min="9" max="10" width="13.42578125" style="1" bestFit="1" customWidth="1"/>
    <col min="16" max="16" width="16.85546875" bestFit="1" customWidth="1"/>
    <col min="17" max="17" width="15.5703125" customWidth="1"/>
    <col min="18" max="18" width="22.28515625" customWidth="1"/>
    <col min="20" max="20" width="14.28515625" bestFit="1" customWidth="1"/>
  </cols>
  <sheetData>
    <row r="1" spans="5:20" x14ac:dyDescent="0.25">
      <c r="H1"/>
      <c r="I1"/>
      <c r="J1"/>
    </row>
    <row r="2" spans="5:20" x14ac:dyDescent="0.25">
      <c r="H2"/>
      <c r="I2"/>
      <c r="J2"/>
    </row>
    <row r="3" spans="5:20" x14ac:dyDescent="0.25">
      <c r="H3"/>
      <c r="I3"/>
      <c r="J3"/>
    </row>
    <row r="4" spans="5:20" x14ac:dyDescent="0.25">
      <c r="H4"/>
      <c r="I4"/>
      <c r="J4"/>
    </row>
    <row r="5" spans="5:20" ht="30" x14ac:dyDescent="0.25">
      <c r="E5" s="6" t="s">
        <v>0</v>
      </c>
      <c r="F5" s="5" t="s">
        <v>3</v>
      </c>
      <c r="G5" s="5" t="s">
        <v>4</v>
      </c>
      <c r="H5" s="6" t="s">
        <v>5</v>
      </c>
      <c r="I5" s="6" t="s">
        <v>7</v>
      </c>
      <c r="J5" s="6" t="s">
        <v>6</v>
      </c>
      <c r="P5" s="12">
        <v>701834.91</v>
      </c>
      <c r="Q5" s="12">
        <v>278768.76</v>
      </c>
      <c r="R5" s="13">
        <f>SUM(P5:Q5)</f>
        <v>980603.67</v>
      </c>
      <c r="S5">
        <v>4500</v>
      </c>
      <c r="T5" s="13"/>
    </row>
    <row r="6" spans="5:20" x14ac:dyDescent="0.25">
      <c r="E6" s="2" t="s">
        <v>1</v>
      </c>
      <c r="F6" s="2">
        <v>49</v>
      </c>
      <c r="G6" s="2">
        <v>49</v>
      </c>
      <c r="H6" s="2" t="str">
        <f>"S/G+"&amp;INT("14")</f>
        <v>S/G+14</v>
      </c>
      <c r="I6" s="10">
        <v>6118.45</v>
      </c>
      <c r="J6" s="10">
        <v>6127.85</v>
      </c>
      <c r="P6" s="12">
        <v>1700</v>
      </c>
      <c r="Q6" s="12">
        <v>1400</v>
      </c>
    </row>
    <row r="7" spans="5:20" x14ac:dyDescent="0.25">
      <c r="E7" s="2" t="str">
        <f>CHAR(CODE(E6) + 1)</f>
        <v>B</v>
      </c>
      <c r="F7" s="2">
        <v>52</v>
      </c>
      <c r="G7" s="2">
        <v>54</v>
      </c>
      <c r="H7" s="2" t="str">
        <f>"S/G+"&amp;INT(INT(14))</f>
        <v>S/G+14</v>
      </c>
      <c r="I7" s="10">
        <v>5865.31</v>
      </c>
      <c r="J7" s="10">
        <v>6068.68</v>
      </c>
      <c r="P7" s="12">
        <f>P6*P5</f>
        <v>1193119347</v>
      </c>
      <c r="Q7" s="12">
        <f t="shared" ref="Q7" si="0">Q6*Q5</f>
        <v>390276264</v>
      </c>
      <c r="R7" s="13">
        <f>SUM(P7:Q7)</f>
        <v>1583395611</v>
      </c>
      <c r="S7">
        <v>158.34</v>
      </c>
    </row>
    <row r="8" spans="5:20" x14ac:dyDescent="0.25">
      <c r="E8" s="2" t="str">
        <f t="shared" ref="E8:E16" si="1">CHAR(CODE(E7) + 1)</f>
        <v>C</v>
      </c>
      <c r="F8" s="2">
        <v>52</v>
      </c>
      <c r="G8" s="2">
        <v>50</v>
      </c>
      <c r="H8" s="2" t="str">
        <f t="shared" ref="H8:H16" si="2">"S/G+"&amp;INT("14")</f>
        <v>S/G+14</v>
      </c>
      <c r="I8" s="10">
        <v>5865.31</v>
      </c>
      <c r="J8" s="10">
        <v>5672.67</v>
      </c>
      <c r="R8" s="12">
        <f>T11*10^7</f>
        <v>332500000</v>
      </c>
      <c r="S8" s="11">
        <f>S7*0.05</f>
        <v>7.9170000000000007</v>
      </c>
      <c r="T8">
        <v>8</v>
      </c>
    </row>
    <row r="9" spans="5:20" x14ac:dyDescent="0.25">
      <c r="E9" s="2" t="str">
        <f t="shared" si="1"/>
        <v>D</v>
      </c>
      <c r="F9" s="2">
        <v>49</v>
      </c>
      <c r="G9" s="2">
        <v>49</v>
      </c>
      <c r="H9" s="2" t="str">
        <f t="shared" si="2"/>
        <v>S/G+14</v>
      </c>
      <c r="I9" s="10">
        <v>6118.45</v>
      </c>
      <c r="J9" s="10">
        <v>6127.85</v>
      </c>
      <c r="R9" s="14">
        <v>293000000</v>
      </c>
      <c r="S9">
        <f>S7*0.13</f>
        <v>20.584200000000003</v>
      </c>
      <c r="T9">
        <v>20.5</v>
      </c>
    </row>
    <row r="10" spans="5:20" x14ac:dyDescent="0.25">
      <c r="E10" s="2" t="str">
        <f t="shared" si="1"/>
        <v>E</v>
      </c>
      <c r="F10" s="2">
        <v>52</v>
      </c>
      <c r="G10" s="2">
        <v>52</v>
      </c>
      <c r="H10" s="2" t="str">
        <f>"S/G+"&amp;"12"</f>
        <v>S/G+12</v>
      </c>
      <c r="I10" s="10">
        <v>6454.77</v>
      </c>
      <c r="J10" s="10">
        <v>6465.7</v>
      </c>
      <c r="R10" s="13">
        <f>SUM(R7:R9)</f>
        <v>2208895611</v>
      </c>
      <c r="S10">
        <f>S7*0.03</f>
        <v>4.7501999999999995</v>
      </c>
      <c r="T10">
        <v>4.75</v>
      </c>
    </row>
    <row r="11" spans="5:20" x14ac:dyDescent="0.25">
      <c r="E11" s="2" t="str">
        <f t="shared" si="1"/>
        <v>F</v>
      </c>
      <c r="F11" s="2">
        <v>52</v>
      </c>
      <c r="G11" s="2">
        <v>52</v>
      </c>
      <c r="H11" s="2" t="str">
        <f>"S/G+"&amp;INT("14")</f>
        <v>S/G+14</v>
      </c>
      <c r="I11" s="10">
        <v>5865.31</v>
      </c>
      <c r="J11" s="10">
        <v>5870.79</v>
      </c>
      <c r="R11" s="13">
        <v>221</v>
      </c>
      <c r="T11">
        <f>SUM(T8:T10)</f>
        <v>33.25</v>
      </c>
    </row>
    <row r="12" spans="5:20" x14ac:dyDescent="0.25">
      <c r="E12" s="2" t="str">
        <f t="shared" si="1"/>
        <v>G</v>
      </c>
      <c r="F12" s="2">
        <v>46</v>
      </c>
      <c r="G12" s="2">
        <v>46</v>
      </c>
      <c r="H12" s="2" t="str">
        <f>"S/G+"&amp;INT("13")</f>
        <v>S/G+13</v>
      </c>
      <c r="I12" s="10">
        <v>5670.71</v>
      </c>
      <c r="J12" s="10">
        <v>5676.19</v>
      </c>
      <c r="R12" s="15">
        <f>R11*0.85</f>
        <v>187.85</v>
      </c>
    </row>
    <row r="13" spans="5:20" x14ac:dyDescent="0.25">
      <c r="E13" s="2" t="str">
        <f t="shared" si="1"/>
        <v>H</v>
      </c>
      <c r="F13" s="2">
        <v>57</v>
      </c>
      <c r="G13" s="2">
        <v>57</v>
      </c>
      <c r="H13" s="2" t="str">
        <f>"G+"&amp;INT("14")</f>
        <v>G+14</v>
      </c>
      <c r="I13" s="10">
        <v>4985.3500000000004</v>
      </c>
      <c r="J13" s="10">
        <v>4985.3500000000004</v>
      </c>
      <c r="R13" s="15">
        <f>R11*0.75</f>
        <v>165.75</v>
      </c>
    </row>
    <row r="14" spans="5:20" x14ac:dyDescent="0.25">
      <c r="E14" s="2" t="s">
        <v>8</v>
      </c>
      <c r="F14" s="2">
        <v>54</v>
      </c>
      <c r="G14" s="2">
        <v>54</v>
      </c>
      <c r="H14" s="2" t="str">
        <f t="shared" si="2"/>
        <v>S/G+14</v>
      </c>
      <c r="I14" s="10">
        <v>4643.5600000000004</v>
      </c>
      <c r="J14" s="10">
        <v>4643.5600000000004</v>
      </c>
    </row>
    <row r="15" spans="5:20" x14ac:dyDescent="0.25">
      <c r="E15" s="2" t="str">
        <f t="shared" si="1"/>
        <v>K</v>
      </c>
      <c r="F15" s="2">
        <v>58</v>
      </c>
      <c r="G15" s="2">
        <v>58</v>
      </c>
      <c r="H15" s="2" t="str">
        <f t="shared" si="2"/>
        <v>S/G+14</v>
      </c>
      <c r="I15" s="10">
        <v>5035.55</v>
      </c>
      <c r="J15" s="10">
        <v>5035.55</v>
      </c>
      <c r="P15">
        <v>1350</v>
      </c>
      <c r="Q15">
        <f>65*10^5</f>
        <v>6500000</v>
      </c>
      <c r="R15" s="12">
        <f>Q15/P15</f>
        <v>4814.8148148148148</v>
      </c>
    </row>
    <row r="16" spans="5:20" x14ac:dyDescent="0.25">
      <c r="E16" s="2" t="str">
        <f t="shared" si="1"/>
        <v>L</v>
      </c>
      <c r="F16" s="2">
        <v>57</v>
      </c>
      <c r="G16" s="2">
        <v>57</v>
      </c>
      <c r="H16" s="2" t="str">
        <f t="shared" si="2"/>
        <v>S/G+14</v>
      </c>
      <c r="I16" s="10">
        <v>4985.3500000000004</v>
      </c>
      <c r="J16" s="10">
        <v>4985.3500000000004</v>
      </c>
      <c r="P16">
        <v>1725</v>
      </c>
      <c r="Q16">
        <f>95*10^5</f>
        <v>9500000</v>
      </c>
      <c r="R16" s="12">
        <f t="shared" ref="R16:R17" si="3">Q16/P16</f>
        <v>5507.246376811594</v>
      </c>
    </row>
    <row r="17" spans="5:18" x14ac:dyDescent="0.25">
      <c r="E17" s="2" t="s">
        <v>2</v>
      </c>
      <c r="F17" s="2">
        <v>102</v>
      </c>
      <c r="G17" s="2">
        <v>102</v>
      </c>
      <c r="H17" s="2" t="s">
        <v>9</v>
      </c>
      <c r="I17" s="10">
        <v>2321.09</v>
      </c>
      <c r="J17" s="10">
        <v>2321.09</v>
      </c>
      <c r="P17">
        <v>2200</v>
      </c>
      <c r="Q17">
        <f>1.05*10^7</f>
        <v>10500000</v>
      </c>
      <c r="R17" s="12">
        <f t="shared" si="3"/>
        <v>4772.727272727273</v>
      </c>
    </row>
    <row r="18" spans="5:18" x14ac:dyDescent="0.25">
      <c r="E18" s="3" t="s">
        <v>10</v>
      </c>
      <c r="F18" s="2" t="s">
        <v>13</v>
      </c>
      <c r="G18" s="4" t="s">
        <v>15</v>
      </c>
      <c r="H18" s="2"/>
      <c r="I18" s="10">
        <v>183.7</v>
      </c>
      <c r="J18" s="10">
        <v>183.7</v>
      </c>
    </row>
    <row r="19" spans="5:18" x14ac:dyDescent="0.25">
      <c r="E19" s="2" t="s">
        <v>11</v>
      </c>
      <c r="F19" s="2" t="s">
        <v>13</v>
      </c>
      <c r="G19" s="4" t="s">
        <v>15</v>
      </c>
      <c r="H19" s="2"/>
      <c r="I19" s="10">
        <v>195.8</v>
      </c>
      <c r="J19" s="10">
        <v>195.8</v>
      </c>
    </row>
    <row r="20" spans="5:18" x14ac:dyDescent="0.25">
      <c r="E20" s="2" t="s">
        <v>12</v>
      </c>
      <c r="F20" s="2" t="s">
        <v>14</v>
      </c>
      <c r="G20" s="4" t="s">
        <v>15</v>
      </c>
      <c r="H20" s="2"/>
      <c r="I20" s="10">
        <v>842.53</v>
      </c>
      <c r="J20" s="10">
        <v>842.53</v>
      </c>
    </row>
    <row r="21" spans="5:18" x14ac:dyDescent="0.25">
      <c r="E21" s="9" t="s">
        <v>16</v>
      </c>
      <c r="F21" s="9">
        <f>SUM(F6:F20)</f>
        <v>680</v>
      </c>
      <c r="G21" s="9">
        <f>SUM(G6:G20)</f>
        <v>680</v>
      </c>
      <c r="H21" s="7"/>
      <c r="I21" s="8">
        <f>SUM(I6:I20)</f>
        <v>65151.239999999991</v>
      </c>
      <c r="J21" s="8">
        <f>SUM(J6:J20)</f>
        <v>65202.66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Adil Afaque</cp:lastModifiedBy>
  <dcterms:created xsi:type="dcterms:W3CDTF">2023-02-07T09:33:27Z</dcterms:created>
  <dcterms:modified xsi:type="dcterms:W3CDTF">2023-02-10T11:46:33Z</dcterms:modified>
</cp:coreProperties>
</file>