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iles For Review\Anil Kumar\VIS(2022-23)-PL654-545-915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D17" i="1" l="1"/>
  <c r="G19" i="1" l="1"/>
  <c r="J6" i="1"/>
  <c r="E7" i="1"/>
  <c r="F5" i="1" l="1"/>
  <c r="F6" i="1" l="1"/>
  <c r="F7" i="1" s="1"/>
  <c r="M6" i="1"/>
  <c r="M5" i="1"/>
  <c r="J5" i="1"/>
  <c r="O6" i="1" l="1"/>
  <c r="O5" i="1"/>
  <c r="P6" i="1" l="1"/>
  <c r="Q6" i="1" s="1"/>
  <c r="S6" i="1" s="1"/>
  <c r="O7" i="1"/>
  <c r="P5" i="1"/>
  <c r="Q5" i="1" l="1"/>
  <c r="Q7" i="1" s="1"/>
  <c r="P7" i="1"/>
  <c r="S5" i="1" l="1"/>
  <c r="S7" i="1" s="1"/>
  <c r="D18" i="1" l="1"/>
  <c r="D16" i="1"/>
  <c r="D19" i="1" l="1"/>
  <c r="I17" i="1"/>
  <c r="D20" i="1" l="1"/>
  <c r="G20" i="1" s="1"/>
  <c r="D21" i="1" l="1"/>
  <c r="D22" i="1"/>
</calcChain>
</file>

<file path=xl/sharedStrings.xml><?xml version="1.0" encoding="utf-8"?>
<sst xmlns="http://schemas.openxmlformats.org/spreadsheetml/2006/main" count="42" uniqueCount="42">
  <si>
    <t>SR. No.</t>
  </si>
  <si>
    <t>Floor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</si>
  <si>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</si>
  <si>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</si>
  <si>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</si>
  <si>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</si>
  <si>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</si>
  <si>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</si>
  <si>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</si>
  <si>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</si>
  <si>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</si>
  <si>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</si>
  <si>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</si>
  <si>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
(INR) </t>
  </si>
  <si>
    <t>Depreciated Value
(INR)</t>
  </si>
  <si>
    <t>Discounting Factor</t>
  </si>
  <si>
    <t>Depreciated Replacement Market Value
(INR)</t>
  </si>
  <si>
    <t>RCC framed pillar beam column on RCC slab</t>
  </si>
  <si>
    <t>TOTAL</t>
  </si>
  <si>
    <t>Remarks:</t>
  </si>
  <si>
    <r>
      <t>Area</t>
    </r>
    <r>
      <rPr>
        <b/>
        <sz val="10"/>
        <rFont val="Calibri"/>
        <family val="2"/>
        <scheme val="minor"/>
      </rPr>
      <t xml:space="preserve"> (in sq. mtr.)</t>
    </r>
  </si>
  <si>
    <t>LAND</t>
  </si>
  <si>
    <t>BUILDING</t>
  </si>
  <si>
    <t>TOTAL FMV</t>
  </si>
  <si>
    <t>ROUND OFF</t>
  </si>
  <si>
    <t>RV</t>
  </si>
  <si>
    <t>DV</t>
  </si>
  <si>
    <t>circle rate</t>
  </si>
  <si>
    <t>land</t>
  </si>
  <si>
    <t>building</t>
  </si>
  <si>
    <t>EXTRA SERVICES</t>
  </si>
  <si>
    <t>Ground Floor</t>
  </si>
  <si>
    <t xml:space="preserve">First Floor </t>
  </si>
  <si>
    <t>Total</t>
  </si>
  <si>
    <t>P.D.</t>
  </si>
  <si>
    <t>RCC framed beam column on RCC slab</t>
  </si>
  <si>
    <t>BUILDING VALUATION OF M/S. OASIS COMMERCIAL PVT. LTD.|MUSSOORRIE, DEHRADUN</t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</si>
  <si>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pertaing to the building area statement such as area, floor, etc has been taken from the approved building plan provided to us.</t>
    </r>
  </si>
  <si>
    <t>2. As per the site survey the main building is a G+4 building but as per approved plan only Ground and First floor plan and area details are mentoined. So, we have considered only ground floor &amp; First floor covered area as per the plan.</t>
  </si>
  <si>
    <r>
      <t xml:space="preserve">3. </t>
    </r>
    <r>
      <rPr>
        <i/>
        <sz val="10"/>
        <color theme="1"/>
        <rFont val="Calibri"/>
        <family val="2"/>
        <scheme val="minor"/>
      </rPr>
      <t>All the structure that has been taken in the area statemnet belonging to M/s. Oasis Commercial Pvt. Ltd.</t>
    </r>
  </si>
  <si>
    <r>
      <t>4.</t>
    </r>
    <r>
      <rPr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</si>
  <si>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4. Year of construction of the first floor is 1996 however since the ground floor was constructed in 1993 therefore for calculation/depreciation purposes, the year of construction has been taken as 1993 in the table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</si>
</sst>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₹&quot;\ * #,##0.00_ ;_ &quot;₹&quot;\ * \-#,##0.00_ ;_ &quot;₹&quot;\ * &quot;-&quot;??_ ;_ @_ "/>
    <numFmt numFmtId="165" formatCode="_ * #,##0.00_ ;_ * \-#,##0.00_ ;_ * &quot;-&quot;??_ ;_ @_ "/>
    <numFmt numFmtId="166" formatCode="0.0000"/>
    <numFmt numFmtId="167" formatCode="_ &quot;₹&quot;\ * #,##0_ ;_ &quot;₹&quot;\ * \-#,##0_ ;_ &quot;₹&quot;\ * &quot;-&quot;??_ ;_ @_ "/>
    <numFmt numFmtId="168" formatCode="_ [$₹-4009]\ * #,##0_ ;_ [$₹-4009]\ * \-#,##0_ ;_ [$₹-4009]\ * &quot;-&quot;??_ ;_ @_ "/>
    <numFmt numFmtId="169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7" fontId="0" fillId="0" borderId="4" xfId="1" applyNumberFormat="1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0" borderId="4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4" borderId="4" xfId="0" applyFont="1" applyFill="1" applyBorder="1"/>
    <xf numFmtId="168" fontId="0" fillId="5" borderId="4" xfId="0" applyNumberFormat="1" applyFill="1" applyBorder="1"/>
    <xf numFmtId="0" fontId="2" fillId="4" borderId="4" xfId="0" applyFont="1" applyFill="1" applyBorder="1" applyAlignment="1">
      <alignment wrapText="1"/>
    </xf>
    <xf numFmtId="168" fontId="2" fillId="5" borderId="4" xfId="0" applyNumberFormat="1" applyFont="1" applyFill="1" applyBorder="1"/>
    <xf numFmtId="167" fontId="2" fillId="5" borderId="4" xfId="1" applyNumberFormat="1" applyFont="1" applyFill="1" applyBorder="1"/>
    <xf numFmtId="169" fontId="0" fillId="0" borderId="0" xfId="3" applyNumberFormat="1" applyFont="1"/>
    <xf numFmtId="165" fontId="0" fillId="0" borderId="0" xfId="0" applyNumberFormat="1"/>
    <xf numFmtId="1" fontId="0" fillId="0" borderId="0" xfId="0" applyNumberFormat="1"/>
    <xf numFmtId="165" fontId="0" fillId="0" borderId="0" xfId="3" applyNumberFormat="1" applyFont="1"/>
    <xf numFmtId="167" fontId="11" fillId="0" borderId="4" xfId="1" applyNumberFormat="1" applyFont="1" applyBorder="1" applyAlignment="1">
      <alignment horizontal="center" vertical="center"/>
    </xf>
    <xf numFmtId="0" fontId="2" fillId="4" borderId="0" xfId="0" applyFont="1" applyFill="1" applyBorder="1"/>
    <xf numFmtId="9" fontId="0" fillId="0" borderId="0" xfId="2" applyFont="1"/>
    <xf numFmtId="9" fontId="0" fillId="5" borderId="4" xfId="2" applyFont="1" applyFill="1" applyBorder="1"/>
    <xf numFmtId="169" fontId="0" fillId="0" borderId="4" xfId="3" applyNumberFormat="1" applyFont="1" applyBorder="1" applyAlignment="1">
      <alignment horizontal="center" vertical="center"/>
    </xf>
    <xf numFmtId="168" fontId="0" fillId="0" borderId="0" xfId="0" applyNumberFormat="1"/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2"/>
  <sheetViews>
    <sheetView tabSelected="1" topLeftCell="A7" zoomScale="85" zoomScaleNormal="85" workbookViewId="0">
      <selection activeCell="J22" sqref="J22"/>
    </sheetView>
  </sheetViews>
  <sheetFormatPr defaultRowHeight="15" x14ac:dyDescent="0.25"/>
  <cols>
    <col min="1" max="1" width="7.42578125" customWidth="1"/>
    <col min="2" max="2" width="6.5703125" customWidth="1"/>
    <col min="3" max="3" width="12.7109375" customWidth="1"/>
    <col min="4" max="4" width="15.7109375" style="12" customWidth="1"/>
    <col min="5" max="5" width="13.28515625" style="12" customWidth="1"/>
    <col min="6" max="6" width="12" customWidth="1"/>
    <col min="7" max="7" width="16.7109375" customWidth="1"/>
    <col min="8" max="8" width="11.5703125" customWidth="1"/>
    <col min="9" max="9" width="17.7109375" customWidth="1"/>
    <col min="10" max="10" width="11.42578125" customWidth="1"/>
    <col min="11" max="11" width="12.140625" customWidth="1"/>
    <col min="12" max="12" width="9.140625" customWidth="1"/>
    <col min="13" max="13" width="12.140625" customWidth="1"/>
    <col min="14" max="14" width="12.5703125" customWidth="1"/>
    <col min="15" max="15" width="14.85546875" customWidth="1"/>
    <col min="16" max="16" width="16.85546875" customWidth="1"/>
    <col min="17" max="17" width="16.42578125" customWidth="1"/>
    <col min="18" max="18" width="12.7109375" customWidth="1"/>
    <col min="19" max="19" width="16.28515625" customWidth="1"/>
    <col min="20" max="20" width="9.140625" customWidth="1"/>
    <col min="21" max="21" width="14.28515625" style="18" bestFit="1" customWidth="1"/>
  </cols>
  <sheetData>
    <row r="3" spans="2:21" ht="15.75" x14ac:dyDescent="0.25">
      <c r="B3" s="35" t="s">
        <v>36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</row>
    <row r="4" spans="2:21" ht="68.25" customHeight="1" x14ac:dyDescent="0.25">
      <c r="B4" s="1" t="s">
        <v>0</v>
      </c>
      <c r="C4" s="1" t="s">
        <v>1</v>
      </c>
      <c r="D4" s="1" t="s">
        <v>2</v>
      </c>
      <c r="E4" s="1" t="s">
        <v>20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</row>
    <row r="5" spans="2:21" ht="66" customHeight="1" x14ac:dyDescent="0.25">
      <c r="B5" s="2">
        <v>1</v>
      </c>
      <c r="C5" s="3" t="s">
        <v>31</v>
      </c>
      <c r="D5" s="4" t="s">
        <v>35</v>
      </c>
      <c r="E5" s="4">
        <v>1604.52</v>
      </c>
      <c r="F5" s="26">
        <f>10.764*E5</f>
        <v>17271.05328</v>
      </c>
      <c r="G5" s="5">
        <v>10</v>
      </c>
      <c r="H5" s="3">
        <v>1993</v>
      </c>
      <c r="I5" s="3">
        <v>2023</v>
      </c>
      <c r="J5" s="3">
        <f>I5-H5</f>
        <v>30</v>
      </c>
      <c r="K5" s="3">
        <v>70</v>
      </c>
      <c r="L5" s="6">
        <v>0.1</v>
      </c>
      <c r="M5" s="7">
        <f>(1-L5)/K5</f>
        <v>1.2857142857142857E-2</v>
      </c>
      <c r="N5" s="8">
        <v>2000</v>
      </c>
      <c r="O5" s="8">
        <f>N5*F5</f>
        <v>34542106.560000002</v>
      </c>
      <c r="P5" s="8">
        <f t="shared" ref="P5:P6" si="0">O5*M5*J5</f>
        <v>13323383.958857143</v>
      </c>
      <c r="Q5" s="8">
        <f t="shared" ref="Q5:Q6" si="1">MAX(O5-P5,0)</f>
        <v>21218722.601142861</v>
      </c>
      <c r="R5" s="9">
        <v>0</v>
      </c>
      <c r="S5" s="8">
        <f t="shared" ref="S5:S6" si="2">IF(Q5&gt;L5*O5,Q5*(1-R5),O5*L5)</f>
        <v>21218722.601142861</v>
      </c>
    </row>
    <row r="6" spans="2:21" ht="64.5" customHeight="1" x14ac:dyDescent="0.25">
      <c r="B6" s="2">
        <v>2</v>
      </c>
      <c r="C6" s="4" t="s">
        <v>32</v>
      </c>
      <c r="D6" s="4" t="s">
        <v>17</v>
      </c>
      <c r="E6" s="4">
        <v>1464.81</v>
      </c>
      <c r="F6" s="26">
        <f t="shared" ref="F6" si="3">10.764*E6</f>
        <v>15767.214839999999</v>
      </c>
      <c r="G6" s="5">
        <v>10</v>
      </c>
      <c r="H6" s="3">
        <v>1993</v>
      </c>
      <c r="I6" s="3">
        <v>2023</v>
      </c>
      <c r="J6" s="3">
        <f t="shared" ref="J6" si="4">I6-H6</f>
        <v>30</v>
      </c>
      <c r="K6" s="3">
        <v>70</v>
      </c>
      <c r="L6" s="6">
        <v>0.1</v>
      </c>
      <c r="M6" s="7">
        <f>(1-L6)/K6</f>
        <v>1.2857142857142857E-2</v>
      </c>
      <c r="N6" s="8">
        <v>2000</v>
      </c>
      <c r="O6" s="8">
        <f>N6*F6</f>
        <v>31534429.679999996</v>
      </c>
      <c r="P6" s="8">
        <f t="shared" si="0"/>
        <v>12163280.01942857</v>
      </c>
      <c r="Q6" s="8">
        <f t="shared" si="1"/>
        <v>19371149.660571426</v>
      </c>
      <c r="R6" s="9">
        <v>0</v>
      </c>
      <c r="S6" s="8">
        <f t="shared" si="2"/>
        <v>19371149.660571426</v>
      </c>
    </row>
    <row r="7" spans="2:21" ht="26.25" customHeight="1" x14ac:dyDescent="0.25">
      <c r="B7" s="30" t="s">
        <v>18</v>
      </c>
      <c r="C7" s="31"/>
      <c r="D7" s="32"/>
      <c r="E7" s="10">
        <f>SUM(E5:E6)</f>
        <v>3069.33</v>
      </c>
      <c r="F7" s="26">
        <f>SUM(F5:F6)</f>
        <v>33038.268120000001</v>
      </c>
      <c r="G7" s="30"/>
      <c r="H7" s="31"/>
      <c r="I7" s="31"/>
      <c r="J7" s="31"/>
      <c r="K7" s="31"/>
      <c r="L7" s="31"/>
      <c r="M7" s="31"/>
      <c r="N7" s="32"/>
      <c r="O7" s="11">
        <f>SUM(O5:O6)</f>
        <v>66076536.239999995</v>
      </c>
      <c r="P7" s="11">
        <f>SUM(P5:P6)</f>
        <v>25486663.978285715</v>
      </c>
      <c r="Q7" s="11">
        <f>SUM(Q5:Q6)</f>
        <v>40589872.261714287</v>
      </c>
      <c r="R7" s="11"/>
      <c r="S7" s="22">
        <f>SUM(S5:S6)</f>
        <v>40589872.261714287</v>
      </c>
    </row>
    <row r="8" spans="2:21" x14ac:dyDescent="0.25">
      <c r="B8" s="38" t="s">
        <v>19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2:21" x14ac:dyDescent="0.25">
      <c r="B9" s="38" t="s">
        <v>37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2:21" x14ac:dyDescent="0.25">
      <c r="B10" s="33" t="s">
        <v>38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2:21" x14ac:dyDescent="0.25">
      <c r="B11" s="39" t="s">
        <v>39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U11" s="21"/>
    </row>
    <row r="12" spans="2:21" x14ac:dyDescent="0.25">
      <c r="B12" s="39" t="s">
        <v>41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U12" s="21"/>
    </row>
    <row r="13" spans="2:21" x14ac:dyDescent="0.25">
      <c r="B13" s="34" t="s">
        <v>40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6" spans="2:21" ht="28.5" customHeight="1" x14ac:dyDescent="0.25">
      <c r="C16" s="15" t="s">
        <v>30</v>
      </c>
      <c r="D16" s="14">
        <f>S7*0.1</f>
        <v>4058987.2261714288</v>
      </c>
      <c r="F16" s="28" t="s">
        <v>27</v>
      </c>
      <c r="G16" s="29"/>
    </row>
    <row r="17" spans="3:10" x14ac:dyDescent="0.25">
      <c r="C17" s="13" t="s">
        <v>21</v>
      </c>
      <c r="D17" s="14">
        <f>7211.6*35000</f>
        <v>252406000</v>
      </c>
      <c r="F17" s="13" t="s">
        <v>28</v>
      </c>
      <c r="G17" s="14">
        <f>6030.03*16000</f>
        <v>96480480</v>
      </c>
      <c r="I17" s="27">
        <f>D18+D16</f>
        <v>44648859.487885714</v>
      </c>
    </row>
    <row r="18" spans="3:10" x14ac:dyDescent="0.25">
      <c r="C18" s="13" t="s">
        <v>22</v>
      </c>
      <c r="D18" s="14">
        <f>S7</f>
        <v>40589872.261714287</v>
      </c>
      <c r="F18" s="13" t="s">
        <v>29</v>
      </c>
      <c r="G18" s="14">
        <f>(E5*0.739*15000+E6*15000*0.762)</f>
        <v>34528882.5</v>
      </c>
      <c r="J18" s="20"/>
    </row>
    <row r="19" spans="3:10" x14ac:dyDescent="0.25">
      <c r="C19" s="15" t="s">
        <v>23</v>
      </c>
      <c r="D19" s="16">
        <f>SUM(D16:D18)</f>
        <v>297054859.48788571</v>
      </c>
      <c r="F19" s="13" t="s">
        <v>33</v>
      </c>
      <c r="G19" s="14">
        <f>G18+G17</f>
        <v>131009362.5</v>
      </c>
      <c r="J19" s="20"/>
    </row>
    <row r="20" spans="3:10" x14ac:dyDescent="0.25">
      <c r="C20" s="15" t="s">
        <v>24</v>
      </c>
      <c r="D20" s="16">
        <f>ROUND(D19,-5)</f>
        <v>297100000</v>
      </c>
      <c r="F20" s="23" t="s">
        <v>34</v>
      </c>
      <c r="G20" s="25">
        <f>1-(G19/D20)</f>
        <v>0.55903950690003368</v>
      </c>
      <c r="J20" s="18"/>
    </row>
    <row r="21" spans="3:10" x14ac:dyDescent="0.25">
      <c r="C21" s="13" t="s">
        <v>25</v>
      </c>
      <c r="D21" s="17">
        <f>0.85*D20</f>
        <v>252535000</v>
      </c>
      <c r="I21" s="24"/>
      <c r="J21" s="19"/>
    </row>
    <row r="22" spans="3:10" x14ac:dyDescent="0.25">
      <c r="C22" s="13" t="s">
        <v>26</v>
      </c>
      <c r="D22" s="17">
        <f>0.75*D20</f>
        <v>222825000</v>
      </c>
    </row>
  </sheetData>
  <mergeCells count="10">
    <mergeCell ref="F16:G16"/>
    <mergeCell ref="G7:N7"/>
    <mergeCell ref="B10:S10"/>
    <mergeCell ref="B13:S13"/>
    <mergeCell ref="B3:S3"/>
    <mergeCell ref="B7:D7"/>
    <mergeCell ref="B8:S8"/>
    <mergeCell ref="B9:S9"/>
    <mergeCell ref="B11:S11"/>
    <mergeCell ref="B12:S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Admin</cp:lastModifiedBy>
  <dcterms:created xsi:type="dcterms:W3CDTF">2022-11-04T05:05:51Z</dcterms:created>
  <dcterms:modified xsi:type="dcterms:W3CDTF">2023-02-27T12:59:57Z</dcterms:modified>
</cp:coreProperties>
</file>