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In Progress Files\Rahul Gupta\In progress\VIS(2022-23)-PL668-559-933 Visual Technologies\"/>
    </mc:Choice>
  </mc:AlternateContent>
  <bookViews>
    <workbookView showVerticalScroll="0" xWindow="0" yWindow="0" windowWidth="20460" windowHeight="7680" activeTab="1"/>
  </bookViews>
  <sheets>
    <sheet name="Boundary wall" sheetId="2" r:id="rId1"/>
    <sheet name="Building" sheetId="1" r:id="rId2"/>
  </sheets>
  <definedNames>
    <definedName name="_xlnm.Print_Area" localSheetId="1">Building!$B$2:$R$10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8" i="1" l="1"/>
  <c r="W25" i="1"/>
  <c r="W19" i="1"/>
  <c r="W14" i="1"/>
  <c r="U15" i="1"/>
  <c r="P16" i="1" l="1"/>
  <c r="P15" i="1"/>
  <c r="P14" i="1"/>
  <c r="P13" i="1"/>
  <c r="U19" i="1"/>
  <c r="U14" i="1"/>
  <c r="S14" i="1"/>
  <c r="F5" i="1"/>
  <c r="E7" i="1"/>
  <c r="Q22" i="1"/>
  <c r="P22" i="1"/>
  <c r="R6" i="1" l="1"/>
  <c r="K15" i="2"/>
  <c r="O9" i="2"/>
  <c r="O12" i="2"/>
  <c r="J15" i="2"/>
  <c r="J11" i="2"/>
  <c r="O15" i="2"/>
  <c r="O14" i="2"/>
  <c r="F10" i="2"/>
  <c r="F11" i="2"/>
  <c r="G3" i="2"/>
  <c r="D3" i="2"/>
  <c r="I3" i="2"/>
  <c r="J3" i="2" s="1"/>
  <c r="T7" i="1"/>
  <c r="F7" i="1"/>
  <c r="L5" i="1"/>
  <c r="I5" i="1"/>
  <c r="K3" i="2" l="1"/>
  <c r="M3" i="2" s="1"/>
  <c r="N5" i="1"/>
  <c r="N7" i="1" s="1"/>
  <c r="O5" i="1" l="1"/>
  <c r="P5" i="1" s="1"/>
  <c r="P7" i="1" s="1"/>
  <c r="U16" i="1" s="1"/>
  <c r="R5" i="1" l="1"/>
  <c r="R7" i="1" s="1"/>
</calcChain>
</file>

<file path=xl/sharedStrings.xml><?xml version="1.0" encoding="utf-8"?>
<sst xmlns="http://schemas.openxmlformats.org/spreadsheetml/2006/main" count="42" uniqueCount="31">
  <si>
    <t>Floor</t>
  </si>
  <si>
    <t>Year of Construction</t>
  </si>
  <si>
    <t xml:space="preserve">Year of Valuation </t>
  </si>
  <si>
    <t>Type of Structure</t>
  </si>
  <si>
    <t>Salvage value</t>
  </si>
  <si>
    <t>TOTAL</t>
  </si>
  <si>
    <t>Depreciation Rate</t>
  </si>
  <si>
    <t xml:space="preserve">Depreciation
(INR) </t>
  </si>
  <si>
    <t>Depreciated Value
(INR)</t>
  </si>
  <si>
    <t>Depreciated Replacement Market Value
(INR)</t>
  </si>
  <si>
    <t>Gross Replacement Value
(INR)</t>
  </si>
  <si>
    <t>Discounting Factor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</si>
  <si>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</si>
  <si>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</si>
  <si>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r>
      <t xml:space="preserve">Plinth Area  Rate 
</t>
    </r>
    <r>
      <rPr>
        <b/>
        <i/>
        <sz val="10"/>
        <rFont val="Calibri"/>
        <family val="2"/>
        <scheme val="minor"/>
      </rPr>
      <t>(in per sq.ft)</t>
    </r>
  </si>
  <si>
    <t>Remarks:</t>
  </si>
  <si>
    <r>
      <t xml:space="preserve">Area
</t>
    </r>
    <r>
      <rPr>
        <b/>
        <i/>
        <sz val="10"/>
        <rFont val="Calibri"/>
        <family val="2"/>
        <scheme val="minor"/>
      </rPr>
      <t>(in sq.ft)</t>
    </r>
  </si>
  <si>
    <t>S. No.</t>
  </si>
  <si>
    <r>
      <t xml:space="preserve">Area
</t>
    </r>
    <r>
      <rPr>
        <b/>
        <i/>
        <sz val="10"/>
        <rFont val="Calibri"/>
        <family val="2"/>
        <scheme val="minor"/>
      </rPr>
      <t>(in sq.mtr.)</t>
    </r>
  </si>
  <si>
    <r>
      <t>2.</t>
    </r>
    <r>
      <rPr>
        <i/>
        <sz val="10"/>
        <color theme="1"/>
        <rFont val="Calibri"/>
        <family val="2"/>
        <scheme val="minor"/>
      </rPr>
      <t xml:space="preserve"> The valuation is done by considering the Depreciated Replacement Cost Approach.</t>
    </r>
  </si>
  <si>
    <t xml:space="preserve">Guideline Rate </t>
  </si>
  <si>
    <t xml:space="preserve">Guideline Value </t>
  </si>
  <si>
    <t>Boundary wall valuation</t>
  </si>
  <si>
    <r>
      <t xml:space="preserve">Wall
</t>
    </r>
    <r>
      <rPr>
        <b/>
        <i/>
        <sz val="10"/>
        <rFont val="Calibri"/>
        <family val="2"/>
        <scheme val="minor"/>
      </rPr>
      <t>(in Running ft.)As per approved plan approx.</t>
    </r>
  </si>
  <si>
    <r>
      <t xml:space="preserve">Plinth Area  Rate 
</t>
    </r>
    <r>
      <rPr>
        <b/>
        <i/>
        <sz val="10"/>
        <rFont val="Calibri"/>
        <family val="2"/>
        <scheme val="minor"/>
      </rPr>
      <t>(in per running ft.)</t>
    </r>
  </si>
  <si>
    <t xml:space="preserve"> LOT BEARING NO. 8, FIRST COURT ROAD, SURVEY NO.102, HISSA NO. 1+3, 1/1, VILLAGE DASVE, TALUKA MULSHI, DISTRICT PUNE, MAHARASHTRA.</t>
  </si>
  <si>
    <t>RCC  Roof</t>
  </si>
  <si>
    <t>RCC Roof</t>
  </si>
  <si>
    <t>Entrance Level/ Ground  Floor</t>
  </si>
  <si>
    <t>Lower Level/First Floor</t>
  </si>
  <si>
    <r>
      <t xml:space="preserve">1. </t>
    </r>
    <r>
      <rPr>
        <i/>
        <sz val="10"/>
        <color theme="1"/>
        <rFont val="Calibri"/>
        <family val="2"/>
        <scheme val="minor"/>
      </rPr>
      <t>All the details pertaining to the building such as area has been taken from lease cum sale deed  only.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</si>
</sst>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 * #,##0_ ;_ * \-#,##0_ ;_ * &quot;-&quot;??_ ;_ @_ "/>
    <numFmt numFmtId="165" formatCode="0.0000"/>
    <numFmt numFmtId="166" formatCode="_ &quot;₹&quot;\ * #,##0_ ;_ &quot;₹&quot;\ * \-#,##0_ ;_ &quot;₹&quot;\ * &quot;-&quot;??_ ;_ @_ "/>
    <numFmt numFmtId="167" formatCode="_ [$₹-4009]\ * #,##0_ ;_ [$₹-4009]\ * \-#,##0_ ;_ [$₹-4009]\ * &quot;-&quot;??_ ;_ @_ "/>
    <numFmt numFmtId="168" formatCode="_ [$₹-4009]\ * #,##0.00_ ;_ [$₹-4009]\ * \-#,##0.00_ ;_ [$₹-4009]\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1E366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2">
    <xf numFmtId="0" fontId="0" fillId="0" borderId="0" xfId="0"/>
    <xf numFmtId="164" fontId="0" fillId="0" borderId="0" xfId="0" applyNumberFormat="1"/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6" fontId="0" fillId="0" borderId="1" xfId="1" applyNumberFormat="1" applyFont="1" applyBorder="1" applyAlignment="1">
      <alignment horizontal="center" vertical="center"/>
    </xf>
    <xf numFmtId="166" fontId="2" fillId="0" borderId="1" xfId="1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44" fontId="0" fillId="0" borderId="0" xfId="1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4" fontId="4" fillId="2" borderId="1" xfId="3" applyNumberFormat="1" applyFont="1" applyFill="1" applyBorder="1" applyAlignment="1">
      <alignment horizontal="center" vertical="center" wrapText="1"/>
    </xf>
    <xf numFmtId="164" fontId="0" fillId="0" borderId="0" xfId="3" applyNumberFormat="1" applyFont="1" applyAlignment="1">
      <alignment horizontal="center"/>
    </xf>
    <xf numFmtId="43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43" fontId="0" fillId="0" borderId="0" xfId="3" applyFont="1"/>
    <xf numFmtId="164" fontId="0" fillId="0" borderId="0" xfId="3" applyNumberFormat="1" applyFont="1"/>
    <xf numFmtId="164" fontId="0" fillId="0" borderId="1" xfId="3" applyNumberFormat="1" applyFont="1" applyBorder="1" applyAlignment="1">
      <alignment horizontal="center" vertical="center"/>
    </xf>
    <xf numFmtId="43" fontId="2" fillId="0" borderId="1" xfId="0" applyNumberFormat="1" applyFont="1" applyBorder="1" applyAlignment="1">
      <alignment horizontal="center" vertical="center"/>
    </xf>
    <xf numFmtId="168" fontId="0" fillId="0" borderId="1" xfId="1" applyNumberFormat="1" applyFont="1" applyBorder="1"/>
    <xf numFmtId="0" fontId="6" fillId="0" borderId="0" xfId="0" applyFont="1" applyAlignment="1">
      <alignment wrapText="1"/>
    </xf>
    <xf numFmtId="168" fontId="0" fillId="0" borderId="1" xfId="3" applyNumberFormat="1" applyFont="1" applyBorder="1" applyAlignment="1">
      <alignment horizontal="center" vertical="center"/>
    </xf>
    <xf numFmtId="168" fontId="0" fillId="0" borderId="1" xfId="0" applyNumberFormat="1" applyBorder="1" applyAlignment="1">
      <alignment horizontal="center" vertical="center"/>
    </xf>
    <xf numFmtId="167" fontId="2" fillId="0" borderId="1" xfId="0" applyNumberFormat="1" applyFont="1" applyBorder="1"/>
    <xf numFmtId="166" fontId="0" fillId="0" borderId="0" xfId="0" applyNumberFormat="1"/>
    <xf numFmtId="167" fontId="2" fillId="0" borderId="1" xfId="3" applyNumberFormat="1" applyFont="1" applyBorder="1" applyAlignment="1">
      <alignment horizontal="center" vertical="center"/>
    </xf>
    <xf numFmtId="44" fontId="0" fillId="0" borderId="0" xfId="0" applyNumberFormat="1"/>
    <xf numFmtId="0" fontId="10" fillId="3" borderId="2" xfId="0" applyFont="1" applyFill="1" applyBorder="1" applyAlignment="1">
      <alignment horizontal="center" vertical="center" wrapText="1"/>
    </xf>
    <xf numFmtId="9" fontId="0" fillId="0" borderId="3" xfId="0" applyNumberFormat="1" applyBorder="1" applyAlignment="1">
      <alignment horizontal="center" vertical="center"/>
    </xf>
    <xf numFmtId="9" fontId="0" fillId="0" borderId="4" xfId="0" applyNumberForma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43" fontId="0" fillId="0" borderId="1" xfId="3" applyFont="1" applyBorder="1" applyAlignment="1">
      <alignment horizontal="center" vertical="center" wrapText="1"/>
    </xf>
    <xf numFmtId="166" fontId="0" fillId="0" borderId="1" xfId="1" applyNumberFormat="1" applyFont="1" applyBorder="1" applyAlignment="1">
      <alignment horizontal="center" vertical="center"/>
    </xf>
    <xf numFmtId="166" fontId="0" fillId="0" borderId="3" xfId="1" applyNumberFormat="1" applyFont="1" applyBorder="1" applyAlignment="1">
      <alignment horizontal="center" vertical="center"/>
    </xf>
    <xf numFmtId="166" fontId="0" fillId="0" borderId="4" xfId="1" applyNumberFormat="1" applyFont="1" applyBorder="1" applyAlignment="1">
      <alignment horizontal="center" vertical="center"/>
    </xf>
    <xf numFmtId="167" fontId="0" fillId="0" borderId="3" xfId="3" applyNumberFormat="1" applyFont="1" applyBorder="1" applyAlignment="1">
      <alignment horizontal="center" vertical="center"/>
    </xf>
    <xf numFmtId="167" fontId="0" fillId="0" borderId="4" xfId="3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1E36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workbookViewId="0">
      <selection activeCell="O15" sqref="O15"/>
    </sheetView>
  </sheetViews>
  <sheetFormatPr defaultRowHeight="15" x14ac:dyDescent="0.25"/>
  <cols>
    <col min="1" max="2" width="8.7109375" bestFit="1" customWidth="1"/>
    <col min="3" max="3" width="8.42578125" bestFit="1" customWidth="1"/>
    <col min="5" max="5" width="8.5703125" bestFit="1" customWidth="1"/>
    <col min="6" max="6" width="10" bestFit="1" customWidth="1"/>
    <col min="7" max="7" width="9" bestFit="1" customWidth="1"/>
    <col min="8" max="8" width="8" bestFit="1" customWidth="1"/>
    <col min="9" max="9" width="11.5703125" bestFit="1" customWidth="1"/>
    <col min="10" max="10" width="10.5703125" bestFit="1" customWidth="1"/>
    <col min="11" max="11" width="11.5703125" bestFit="1" customWidth="1"/>
    <col min="12" max="12" width="8.7109375" bestFit="1" customWidth="1"/>
    <col min="13" max="13" width="11.5703125" bestFit="1" customWidth="1"/>
    <col min="14" max="15" width="15.28515625" bestFit="1" customWidth="1"/>
  </cols>
  <sheetData>
    <row r="1" spans="1:15" ht="15.75" x14ac:dyDescent="0.25">
      <c r="A1" s="34" t="s">
        <v>22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5" ht="91.5" x14ac:dyDescent="0.25">
      <c r="A2" s="11" t="s">
        <v>23</v>
      </c>
      <c r="B2" s="11" t="s">
        <v>1</v>
      </c>
      <c r="C2" s="11" t="s">
        <v>2</v>
      </c>
      <c r="D2" s="11" t="s">
        <v>12</v>
      </c>
      <c r="E2" s="11" t="s">
        <v>13</v>
      </c>
      <c r="F2" s="11" t="s">
        <v>4</v>
      </c>
      <c r="G2" s="11" t="s">
        <v>6</v>
      </c>
      <c r="H2" s="11" t="s">
        <v>24</v>
      </c>
      <c r="I2" s="11" t="s">
        <v>10</v>
      </c>
      <c r="J2" s="11" t="s">
        <v>7</v>
      </c>
      <c r="K2" s="11" t="s">
        <v>8</v>
      </c>
      <c r="L2" s="11" t="s">
        <v>11</v>
      </c>
      <c r="M2" s="11" t="s">
        <v>9</v>
      </c>
    </row>
    <row r="3" spans="1:15" x14ac:dyDescent="0.25">
      <c r="A3" s="7"/>
      <c r="B3" s="2">
        <v>2004</v>
      </c>
      <c r="C3" s="2">
        <v>2023</v>
      </c>
      <c r="D3" s="2">
        <f>C3-B3</f>
        <v>19</v>
      </c>
      <c r="E3" s="2">
        <v>60</v>
      </c>
      <c r="F3" s="3">
        <v>0.1</v>
      </c>
      <c r="G3" s="4">
        <f>(1-F3)/E3</f>
        <v>1.5000000000000001E-2</v>
      </c>
      <c r="H3" s="5">
        <v>1500</v>
      </c>
      <c r="I3" s="5">
        <f>H3*A3</f>
        <v>0</v>
      </c>
      <c r="J3" s="5">
        <f>I3*G3*D3</f>
        <v>0</v>
      </c>
      <c r="K3" s="5">
        <f>MAX(I3-J3,0)</f>
        <v>0</v>
      </c>
      <c r="L3" s="8">
        <v>0</v>
      </c>
      <c r="M3" s="5">
        <f>IF(K3&gt;F3*I3,K3*(1-L3),I3*F3)</f>
        <v>0</v>
      </c>
    </row>
    <row r="5" spans="1:15" x14ac:dyDescent="0.25">
      <c r="O5">
        <v>68.59</v>
      </c>
    </row>
    <row r="7" spans="1:15" x14ac:dyDescent="0.25">
      <c r="F7">
        <v>68.58</v>
      </c>
    </row>
    <row r="8" spans="1:15" x14ac:dyDescent="0.25">
      <c r="F8">
        <v>188</v>
      </c>
    </row>
    <row r="9" spans="1:15" x14ac:dyDescent="0.25">
      <c r="F9">
        <v>67.86</v>
      </c>
      <c r="J9">
        <v>11470550</v>
      </c>
      <c r="N9" s="23"/>
      <c r="O9">
        <f>K15</f>
        <v>185577000</v>
      </c>
    </row>
    <row r="10" spans="1:15" x14ac:dyDescent="0.25">
      <c r="F10">
        <f>SUM(F7:F9)</f>
        <v>324.44</v>
      </c>
      <c r="J10">
        <v>57239000</v>
      </c>
      <c r="O10">
        <v>62922765</v>
      </c>
    </row>
    <row r="11" spans="1:15" x14ac:dyDescent="0.25">
      <c r="F11">
        <f>F10*3.28</f>
        <v>1064.1632</v>
      </c>
      <c r="J11">
        <f>SUM(J9:J10)</f>
        <v>68709550</v>
      </c>
      <c r="O11">
        <v>1150000</v>
      </c>
    </row>
    <row r="12" spans="1:15" x14ac:dyDescent="0.25">
      <c r="O12" s="22">
        <f>SUM(O9:O11)</f>
        <v>249649765</v>
      </c>
    </row>
    <row r="13" spans="1:15" x14ac:dyDescent="0.25">
      <c r="O13" s="23">
        <v>249600000</v>
      </c>
    </row>
    <row r="14" spans="1:15" x14ac:dyDescent="0.25">
      <c r="J14">
        <v>17674</v>
      </c>
      <c r="K14">
        <v>17674</v>
      </c>
      <c r="O14" s="18">
        <f>O13*0.85</f>
        <v>212160000</v>
      </c>
    </row>
    <row r="15" spans="1:15" x14ac:dyDescent="0.25">
      <c r="J15">
        <f>J14*10500</f>
        <v>185577000</v>
      </c>
      <c r="K15">
        <f>K14*10500</f>
        <v>185577000</v>
      </c>
      <c r="O15" s="18">
        <f>O13*0.75</f>
        <v>187200000</v>
      </c>
    </row>
  </sheetData>
  <mergeCells count="1">
    <mergeCell ref="A1:M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25"/>
  <sheetViews>
    <sheetView tabSelected="1" topLeftCell="E7" zoomScaleNormal="100" zoomScaleSheetLayoutView="85" workbookViewId="0">
      <selection activeCell="W19" sqref="W19"/>
    </sheetView>
  </sheetViews>
  <sheetFormatPr defaultRowHeight="15" x14ac:dyDescent="0.25"/>
  <cols>
    <col min="1" max="1" width="8" bestFit="1" customWidth="1"/>
    <col min="2" max="2" width="6.140625" bestFit="1" customWidth="1"/>
    <col min="3" max="3" width="16.42578125" style="14" bestFit="1" customWidth="1"/>
    <col min="4" max="4" width="16.28515625" style="14" bestFit="1" customWidth="1"/>
    <col min="5" max="5" width="10.85546875" style="14" bestFit="1" customWidth="1"/>
    <col min="6" max="6" width="9" style="17" bestFit="1" customWidth="1"/>
    <col min="7" max="7" width="12.28515625" bestFit="1" customWidth="1"/>
    <col min="8" max="8" width="9.5703125" bestFit="1" customWidth="1"/>
    <col min="9" max="9" width="17" bestFit="1" customWidth="1"/>
    <col min="10" max="10" width="17.7109375" bestFit="1" customWidth="1"/>
    <col min="11" max="11" width="7.7109375" hidden="1" customWidth="1"/>
    <col min="12" max="12" width="12.42578125" hidden="1" customWidth="1"/>
    <col min="13" max="13" width="14.5703125" bestFit="1" customWidth="1"/>
    <col min="14" max="14" width="16.7109375" customWidth="1"/>
    <col min="15" max="15" width="12.42578125" bestFit="1" customWidth="1"/>
    <col min="16" max="16" width="17.7109375" bestFit="1" customWidth="1"/>
    <col min="17" max="17" width="12" hidden="1" customWidth="1"/>
    <col min="18" max="18" width="37.28515625" style="15" hidden="1" customWidth="1"/>
    <col min="19" max="19" width="14.42578125" hidden="1" customWidth="1"/>
    <col min="20" max="20" width="8.7109375" hidden="1" customWidth="1"/>
    <col min="21" max="21" width="14.28515625" bestFit="1" customWidth="1"/>
    <col min="22" max="22" width="11" bestFit="1" customWidth="1"/>
    <col min="24" max="24" width="4" bestFit="1" customWidth="1"/>
    <col min="26" max="26" width="10" bestFit="1" customWidth="1"/>
    <col min="28" max="29" width="10" bestFit="1" customWidth="1"/>
  </cols>
  <sheetData>
    <row r="3" spans="2:24" ht="57.75" customHeight="1" x14ac:dyDescent="0.25">
      <c r="B3" s="41" t="s">
        <v>25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</row>
    <row r="4" spans="2:24" s="12" customFormat="1" ht="42.75" x14ac:dyDescent="0.25">
      <c r="B4" s="10" t="s">
        <v>17</v>
      </c>
      <c r="C4" s="11" t="s">
        <v>0</v>
      </c>
      <c r="D4" s="11" t="s">
        <v>3</v>
      </c>
      <c r="E4" s="16" t="s">
        <v>18</v>
      </c>
      <c r="F4" s="16" t="s">
        <v>16</v>
      </c>
      <c r="G4" s="11" t="s">
        <v>1</v>
      </c>
      <c r="H4" s="11" t="s">
        <v>2</v>
      </c>
      <c r="I4" s="11" t="s">
        <v>12</v>
      </c>
      <c r="J4" s="11" t="s">
        <v>13</v>
      </c>
      <c r="K4" s="11" t="s">
        <v>4</v>
      </c>
      <c r="L4" s="11" t="s">
        <v>6</v>
      </c>
      <c r="M4" s="11" t="s">
        <v>14</v>
      </c>
      <c r="N4" s="11" t="s">
        <v>10</v>
      </c>
      <c r="O4" s="11" t="s">
        <v>7</v>
      </c>
      <c r="P4" s="11" t="s">
        <v>8</v>
      </c>
      <c r="Q4" s="11" t="s">
        <v>11</v>
      </c>
      <c r="R4" s="11" t="s">
        <v>9</v>
      </c>
      <c r="S4" s="11" t="s">
        <v>20</v>
      </c>
      <c r="T4" s="11" t="s">
        <v>21</v>
      </c>
      <c r="U4" s="27"/>
      <c r="V4" s="27"/>
      <c r="W4" s="27"/>
    </row>
    <row r="5" spans="2:24" ht="30" x14ac:dyDescent="0.25">
      <c r="B5" s="2">
        <v>1</v>
      </c>
      <c r="C5" s="13" t="s">
        <v>28</v>
      </c>
      <c r="D5" s="13" t="s">
        <v>26</v>
      </c>
      <c r="E5" s="44">
        <v>390.15</v>
      </c>
      <c r="F5" s="44">
        <f>E5*10.7639</f>
        <v>4199.5355849999996</v>
      </c>
      <c r="G5" s="50">
        <v>2012</v>
      </c>
      <c r="H5" s="50">
        <v>2023</v>
      </c>
      <c r="I5" s="50">
        <f>H5-G5</f>
        <v>11</v>
      </c>
      <c r="J5" s="50">
        <v>65</v>
      </c>
      <c r="K5" s="35">
        <v>0.1</v>
      </c>
      <c r="L5" s="37">
        <f>(1-K5)/J5</f>
        <v>1.3846153846153847E-2</v>
      </c>
      <c r="M5" s="45">
        <v>1800</v>
      </c>
      <c r="N5" s="48">
        <f>M5*F5</f>
        <v>7559164.0529999994</v>
      </c>
      <c r="O5" s="46">
        <f>N5*L5*I5</f>
        <v>1151318.8326876923</v>
      </c>
      <c r="P5" s="46">
        <f t="shared" ref="P5" si="0">MAX(N5-O5,0)</f>
        <v>6407845.2203123067</v>
      </c>
      <c r="Q5" s="8">
        <v>0</v>
      </c>
      <c r="R5" s="5">
        <f t="shared" ref="R5" si="1">IF(P5&gt;K5*N5,P5*(1-Q5),N5*K5)</f>
        <v>6407845.2203123067</v>
      </c>
      <c r="S5" s="28"/>
      <c r="T5" s="29"/>
      <c r="U5" s="1"/>
    </row>
    <row r="6" spans="2:24" ht="30" x14ac:dyDescent="0.25">
      <c r="B6" s="2">
        <v>2</v>
      </c>
      <c r="C6" s="13" t="s">
        <v>29</v>
      </c>
      <c r="D6" s="13" t="s">
        <v>27</v>
      </c>
      <c r="E6" s="44"/>
      <c r="F6" s="44"/>
      <c r="G6" s="51"/>
      <c r="H6" s="51"/>
      <c r="I6" s="51"/>
      <c r="J6" s="51"/>
      <c r="K6" s="36"/>
      <c r="L6" s="38"/>
      <c r="M6" s="45"/>
      <c r="N6" s="49"/>
      <c r="O6" s="47"/>
      <c r="P6" s="47"/>
      <c r="Q6" s="8">
        <v>0</v>
      </c>
      <c r="R6" s="5">
        <f t="shared" ref="R6" si="2">IF(P6&gt;K6*N6,P6*(1-Q6),N6*K6)</f>
        <v>0</v>
      </c>
      <c r="S6" s="28"/>
      <c r="T6" s="29"/>
      <c r="U6" s="1"/>
    </row>
    <row r="7" spans="2:24" x14ac:dyDescent="0.25">
      <c r="B7" s="40" t="s">
        <v>5</v>
      </c>
      <c r="C7" s="40"/>
      <c r="D7" s="40"/>
      <c r="E7" s="25">
        <f>SUM(E5:E6)</f>
        <v>390.15</v>
      </c>
      <c r="F7" s="24">
        <f>SUM(F5:F6)</f>
        <v>4199.5355849999996</v>
      </c>
      <c r="G7" s="40"/>
      <c r="H7" s="40"/>
      <c r="I7" s="40"/>
      <c r="J7" s="40"/>
      <c r="K7" s="40"/>
      <c r="L7" s="40"/>
      <c r="M7" s="40"/>
      <c r="N7" s="32">
        <f>SUM(N5:N6)</f>
        <v>7559164.0529999994</v>
      </c>
      <c r="O7" s="6"/>
      <c r="P7" s="6">
        <f>SUM(P5:P6)</f>
        <v>6407845.2203123067</v>
      </c>
      <c r="Q7" s="6"/>
      <c r="R7" s="6">
        <f>SUM(R5:R6)</f>
        <v>6407845.2203123067</v>
      </c>
      <c r="S7" s="26"/>
      <c r="T7" s="30">
        <f>SUM(T5:T5)</f>
        <v>0</v>
      </c>
    </row>
    <row r="8" spans="2:24" x14ac:dyDescent="0.25">
      <c r="B8" s="42" t="s">
        <v>15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X8">
        <v>205</v>
      </c>
    </row>
    <row r="9" spans="2:24" x14ac:dyDescent="0.25">
      <c r="B9" s="43" t="s">
        <v>30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X9">
        <v>120</v>
      </c>
    </row>
    <row r="10" spans="2:24" x14ac:dyDescent="0.25">
      <c r="B10" s="39" t="s">
        <v>19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X10">
        <v>48</v>
      </c>
    </row>
    <row r="11" spans="2:24" x14ac:dyDescent="0.25">
      <c r="S11" s="9"/>
    </row>
    <row r="12" spans="2:24" x14ac:dyDescent="0.25">
      <c r="P12">
        <v>47929200</v>
      </c>
      <c r="S12" s="9"/>
    </row>
    <row r="13" spans="2:24" x14ac:dyDescent="0.25">
      <c r="C13" s="20"/>
      <c r="D13" s="19"/>
      <c r="E13" s="19"/>
      <c r="P13" s="31">
        <f>P12+P7</f>
        <v>54337045.220312305</v>
      </c>
      <c r="S13">
        <v>200</v>
      </c>
      <c r="U13">
        <v>2024</v>
      </c>
      <c r="W13">
        <v>21786</v>
      </c>
    </row>
    <row r="14" spans="2:24" x14ac:dyDescent="0.25">
      <c r="C14" s="20"/>
      <c r="D14" s="19"/>
      <c r="E14" s="19"/>
      <c r="P14" s="31">
        <f>ROUND(P13,-5)</f>
        <v>54300000</v>
      </c>
      <c r="S14">
        <f>2700000/S13</f>
        <v>13500</v>
      </c>
      <c r="U14">
        <f>U13*10.7639</f>
        <v>21786.133599999997</v>
      </c>
      <c r="W14">
        <f>W13*1900</f>
        <v>41393400</v>
      </c>
    </row>
    <row r="15" spans="2:24" x14ac:dyDescent="0.25">
      <c r="C15" s="21"/>
      <c r="D15" s="19"/>
      <c r="E15" s="19"/>
      <c r="P15" s="33">
        <f>P14*0.85</f>
        <v>46155000</v>
      </c>
      <c r="U15">
        <f>U14*1900</f>
        <v>41393653.839999996</v>
      </c>
    </row>
    <row r="16" spans="2:24" x14ac:dyDescent="0.25">
      <c r="D16" s="19"/>
      <c r="E16" s="19"/>
      <c r="P16" s="33">
        <f>P14*0.75</f>
        <v>40725000</v>
      </c>
      <c r="U16" s="31">
        <f>U15+P7</f>
        <v>47801499.060312301</v>
      </c>
    </row>
    <row r="17" spans="16:23" x14ac:dyDescent="0.25">
      <c r="W17">
        <v>47800000</v>
      </c>
    </row>
    <row r="18" spans="16:23" x14ac:dyDescent="0.25">
      <c r="U18">
        <v>21786</v>
      </c>
      <c r="W18">
        <f>W17*0.85</f>
        <v>40630000</v>
      </c>
    </row>
    <row r="19" spans="16:23" x14ac:dyDescent="0.25">
      <c r="U19">
        <f>U18*2200</f>
        <v>47929200</v>
      </c>
      <c r="W19">
        <f>W17*0.75</f>
        <v>35850000</v>
      </c>
    </row>
    <row r="21" spans="16:23" x14ac:dyDescent="0.25">
      <c r="P21">
        <v>335</v>
      </c>
      <c r="Q21">
        <v>4200</v>
      </c>
    </row>
    <row r="22" spans="16:23" x14ac:dyDescent="0.25">
      <c r="P22">
        <f>P21*10.76345</f>
        <v>3605.7557500000003</v>
      </c>
      <c r="Q22">
        <f>Q21/10.7639</f>
        <v>390.19314560707551</v>
      </c>
    </row>
    <row r="23" spans="16:23" x14ac:dyDescent="0.25">
      <c r="P23">
        <v>58.15</v>
      </c>
    </row>
    <row r="25" spans="16:23" x14ac:dyDescent="0.25">
      <c r="U25">
        <v>4620</v>
      </c>
      <c r="V25">
        <v>2024</v>
      </c>
      <c r="W25">
        <f>V25*U25</f>
        <v>9350880</v>
      </c>
    </row>
  </sheetData>
  <mergeCells count="18">
    <mergeCell ref="B3:T3"/>
    <mergeCell ref="B8:T8"/>
    <mergeCell ref="B9:T9"/>
    <mergeCell ref="E5:E6"/>
    <mergeCell ref="F5:F6"/>
    <mergeCell ref="M5:M6"/>
    <mergeCell ref="O5:O6"/>
    <mergeCell ref="N5:N6"/>
    <mergeCell ref="P5:P6"/>
    <mergeCell ref="G5:G6"/>
    <mergeCell ref="H5:H6"/>
    <mergeCell ref="I5:I6"/>
    <mergeCell ref="J5:J6"/>
    <mergeCell ref="K5:K6"/>
    <mergeCell ref="L5:L6"/>
    <mergeCell ref="B10:T10"/>
    <mergeCell ref="B7:D7"/>
    <mergeCell ref="G7:M7"/>
  </mergeCells>
  <pageMargins left="0.31496062992125984" right="0.31496062992125984" top="0.31496062992125984" bottom="0.31496062992125984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Boundary wall</vt:lpstr>
      <vt:lpstr>Building</vt:lpstr>
      <vt:lpstr>Building!Print_Area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trainee4</dc:creator>
  <cp:lastModifiedBy>Rahul Gupta</cp:lastModifiedBy>
  <cp:lastPrinted>2022-01-07T08:12:53Z</cp:lastPrinted>
  <dcterms:created xsi:type="dcterms:W3CDTF">2021-09-16T11:33:35Z</dcterms:created>
  <dcterms:modified xsi:type="dcterms:W3CDTF">2023-03-14T13:48:21Z</dcterms:modified>
</cp:coreProperties>
</file>