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735"/>
  </bookViews>
  <sheets>
    <sheet name="Sheet1" sheetId="1" r:id="rId1"/>
    <sheet name="Sheet2" sheetId="2" r:id="rId2"/>
  </sheets>
  <definedNames>
    <definedName name="_GoBack" localSheetId="0">Sheet1!$C$23</definedName>
  </definedNames>
  <calcPr calcId="152511"/>
</workbook>
</file>

<file path=xl/calcChain.xml><?xml version="1.0" encoding="utf-8"?>
<calcChain xmlns="http://schemas.openxmlformats.org/spreadsheetml/2006/main">
  <c r="E98" i="1" l="1"/>
  <c r="E97" i="1"/>
  <c r="E96" i="1"/>
  <c r="E95" i="1"/>
  <c r="E94" i="1"/>
  <c r="E12" i="1"/>
  <c r="M94" i="1"/>
  <c r="M93" i="1"/>
  <c r="M92" i="1"/>
  <c r="M91" i="1"/>
  <c r="L94" i="1"/>
  <c r="L93" i="1"/>
  <c r="L92" i="1"/>
  <c r="L91" i="1"/>
  <c r="O66" i="1"/>
  <c r="N66" i="1"/>
  <c r="M66" i="1"/>
  <c r="B34" i="1"/>
  <c r="E11" i="1"/>
  <c r="D11" i="1"/>
  <c r="D4" i="1"/>
  <c r="D5" i="1"/>
  <c r="D6" i="1"/>
  <c r="D7" i="1"/>
  <c r="D8" i="1"/>
  <c r="D9" i="1"/>
  <c r="D10" i="1"/>
  <c r="A39" i="2"/>
  <c r="A40" i="2" s="1"/>
  <c r="A38" i="2"/>
  <c r="A33" i="2"/>
  <c r="A34" i="2" s="1"/>
  <c r="A32" i="2"/>
  <c r="A24" i="2"/>
  <c r="A25" i="2" s="1"/>
  <c r="A20" i="2"/>
  <c r="A21" i="2"/>
  <c r="A22" i="2"/>
  <c r="A23" i="2" s="1"/>
  <c r="A13" i="2"/>
  <c r="A6" i="2"/>
  <c r="A7" i="2" s="1"/>
  <c r="A8" i="2" s="1"/>
  <c r="A9" i="2" s="1"/>
  <c r="A10" i="2" s="1"/>
  <c r="A11" i="2" s="1"/>
  <c r="A5" i="2"/>
  <c r="C95" i="1"/>
  <c r="O50" i="1" l="1"/>
  <c r="O65" i="1"/>
  <c r="B38" i="1" l="1"/>
  <c r="B39" i="1"/>
  <c r="J10" i="1"/>
  <c r="C23" i="1"/>
  <c r="C22" i="1"/>
  <c r="C16" i="1"/>
  <c r="C11" i="1"/>
</calcChain>
</file>

<file path=xl/sharedStrings.xml><?xml version="1.0" encoding="utf-8"?>
<sst xmlns="http://schemas.openxmlformats.org/spreadsheetml/2006/main" count="102" uniqueCount="71">
  <si>
    <t>Particulars</t>
  </si>
  <si>
    <t>Amount (In Rs. Cr.)</t>
  </si>
  <si>
    <t>EPC Contractor</t>
  </si>
  <si>
    <t>Solar modules</t>
  </si>
  <si>
    <t>invertors</t>
  </si>
  <si>
    <t>MMS</t>
  </si>
  <si>
    <t>BoS</t>
  </si>
  <si>
    <t>Misc. Items</t>
  </si>
  <si>
    <t>EPC Contractor Margin</t>
  </si>
  <si>
    <t>GST</t>
  </si>
  <si>
    <t>Sub-total: A</t>
  </si>
  <si>
    <t>Lease registration charges</t>
  </si>
  <si>
    <t>land development costs</t>
  </si>
  <si>
    <t>IDC</t>
  </si>
  <si>
    <t>consultants (Incl. GST)</t>
  </si>
  <si>
    <t>Sub-total: B</t>
  </si>
  <si>
    <t>Other Cost</t>
  </si>
  <si>
    <t>Lease Deposit</t>
  </si>
  <si>
    <t>Upfront Fee</t>
  </si>
  <si>
    <t>DSRA</t>
  </si>
  <si>
    <t>Pre-op &amp; Other Devp. Costs (Incl. GST)</t>
  </si>
  <si>
    <t>Sub-total: C</t>
  </si>
  <si>
    <t>Grand Total (A+B+C)</t>
  </si>
  <si>
    <t>Waree</t>
  </si>
  <si>
    <t>Cr.</t>
  </si>
  <si>
    <t>per KW</t>
  </si>
  <si>
    <t>KW</t>
  </si>
  <si>
    <t>Discom &amp; Nodal Agency Approval for PV Plant</t>
  </si>
  <si>
    <t>Permit and approvals</t>
  </si>
  <si>
    <t>Any other Discom Approvals/ wiring upgradation</t>
  </si>
  <si>
    <t>ax Exemption (If Any)</t>
  </si>
  <si>
    <t>Net metering equipment/Statutory Charges</t>
  </si>
  <si>
    <t>Line Charging &amp; Connectivity from Discom</t>
  </si>
  <si>
    <t>Power supply for operations</t>
  </si>
  <si>
    <t>Post Commissioning Asset Insurance</t>
  </si>
  <si>
    <t>Land Identification and Lease Registration</t>
  </si>
  <si>
    <t>Contractor</t>
  </si>
  <si>
    <t>Client</t>
  </si>
  <si>
    <t>ENGINEERING &amp; PREPARATION</t>
  </si>
  <si>
    <t>Project DPR, Implementation Plan</t>
  </si>
  <si>
    <t>Design Basis Document, Creation of Engineering Drawings, specification, construction drawings</t>
  </si>
  <si>
    <t>Land Development</t>
  </si>
  <si>
    <t>PROCUREMENT</t>
  </si>
  <si>
    <t>Solar PV modules</t>
  </si>
  <si>
    <t>Module mounting structures -Fixed Tilt</t>
  </si>
  <si>
    <t>DC &amp; AC Cables</t>
  </si>
  <si>
    <t>Inverters &amp; String Combiner Box</t>
  </si>
  <si>
    <t>LV/MV AC Equipment &amp; Accessories including metering</t>
  </si>
  <si>
    <t>Earthing Material, Fire Extinguishers &amp; Weather Monitoring</t>
  </si>
  <si>
    <t xml:space="preserve"> Any other procurement (as per Rfs)</t>
  </si>
  <si>
    <t>LOGISTICS</t>
  </si>
  <si>
    <t>Comprehensive marine, transit, storage, erection all risk insurance cover</t>
  </si>
  <si>
    <t>CONSTRUCTION ACTIVITIES</t>
  </si>
  <si>
    <t>Site Preparation (Level ground)</t>
  </si>
  <si>
    <t>Civil Engineering Works</t>
  </si>
  <si>
    <t>Electrical Engineering Works</t>
  </si>
  <si>
    <t>Other Miscellaneous Systems</t>
  </si>
  <si>
    <t>PROJECT AND CONSTRUCTION MANAGEMENT</t>
  </si>
  <si>
    <t>Project Management, scheduling &amp; tracking</t>
  </si>
  <si>
    <t>Site Supervision</t>
  </si>
  <si>
    <t>Health Safety &amp; Environment Monitoring</t>
  </si>
  <si>
    <t>Quality Assurance/Quality Control</t>
  </si>
  <si>
    <t>POST CONSTRUCTION ACTIVITIES</t>
  </si>
  <si>
    <t>As built drawings.</t>
  </si>
  <si>
    <t>Handing over copies of manuals and test report for all project components.</t>
  </si>
  <si>
    <t>TESTING AND COMMISSIONING</t>
  </si>
  <si>
    <t>Mechanical completion test</t>
  </si>
  <si>
    <t>PR acceptance test</t>
  </si>
  <si>
    <t>Any other testing/reports required by Railways</t>
  </si>
  <si>
    <t>Description</t>
  </si>
  <si>
    <t>Primary Responsibility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</si>
</sst>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_ ;_ * \-#,##0_ ;_ * &quot;-&quot;??_ ;_ @_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FBFBF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right" vertical="center"/>
    </xf>
    <xf numFmtId="0" fontId="3" fillId="4" borderId="3" xfId="0" applyFont="1" applyFill="1" applyBorder="1" applyAlignment="1">
      <alignment horizontal="right" vertical="center"/>
    </xf>
    <xf numFmtId="0" fontId="3" fillId="4" borderId="4" xfId="0" applyFont="1" applyFill="1" applyBorder="1" applyAlignment="1">
      <alignment horizontal="right" vertical="center"/>
    </xf>
    <xf numFmtId="9" fontId="0" fillId="0" borderId="0" xfId="2" applyFont="1"/>
    <xf numFmtId="0" fontId="0" fillId="0" borderId="0" xfId="0" applyAlignment="1">
      <alignment horizontal="center" vertical="center"/>
    </xf>
    <xf numFmtId="164" fontId="0" fillId="0" borderId="0" xfId="1" applyNumberFormat="1" applyFont="1"/>
    <xf numFmtId="43" fontId="0" fillId="0" borderId="0" xfId="1" applyFont="1"/>
    <xf numFmtId="0" fontId="3" fillId="3" borderId="5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164" fontId="0" fillId="0" borderId="0" xfId="0" applyNumberFormat="1"/>
    <xf numFmtId="43" fontId="0" fillId="0" borderId="0" xfId="0" applyNumberFormat="1"/>
    <xf numFmtId="10" fontId="0" fillId="0" borderId="0" xfId="2" applyNumberFormat="1" applyFont="1"/>
    <xf numFmtId="0" fontId="5" fillId="0" borderId="1" xfId="0" applyFont="1" applyBorder="1" applyAlignment="1">
      <alignment horizontal="right" vertical="center" wrapText="1"/>
    </xf>
    <xf numFmtId="0" fontId="5" fillId="0" borderId="3" xfId="0" applyFont="1" applyBorder="1" applyAlignment="1">
      <alignment horizontal="right" vertic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523874</xdr:colOff>
      <xdr:row>0</xdr:row>
      <xdr:rowOff>190500</xdr:rowOff>
    </xdr:from>
    <xdr:to>
      <xdr:col>18</xdr:col>
      <xdr:colOff>34946</xdr:colOff>
      <xdr:row>20</xdr:row>
      <xdr:rowOff>114300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195" t="20461" r="27239" b="14158"/>
        <a:stretch/>
      </xdr:blipFill>
      <xdr:spPr>
        <a:xfrm>
          <a:off x="9344024" y="190500"/>
          <a:ext cx="4968897" cy="39243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400051</xdr:colOff>
      <xdr:row>22</xdr:row>
      <xdr:rowOff>19050</xdr:rowOff>
    </xdr:from>
    <xdr:to>
      <xdr:col>11</xdr:col>
      <xdr:colOff>67961</xdr:colOff>
      <xdr:row>39</xdr:row>
      <xdr:rowOff>38100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308" t="8466" r="37425" b="21920"/>
        <a:stretch/>
      </xdr:blipFill>
      <xdr:spPr>
        <a:xfrm>
          <a:off x="4552951" y="4419600"/>
          <a:ext cx="4944760" cy="32670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238125</xdr:colOff>
      <xdr:row>41</xdr:row>
      <xdr:rowOff>9525</xdr:rowOff>
    </xdr:from>
    <xdr:to>
      <xdr:col>9</xdr:col>
      <xdr:colOff>285751</xdr:colOff>
      <xdr:row>58</xdr:row>
      <xdr:rowOff>133350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0451" t="8937" r="32531" b="8042"/>
        <a:stretch/>
      </xdr:blipFill>
      <xdr:spPr>
        <a:xfrm>
          <a:off x="4391025" y="8039100"/>
          <a:ext cx="4105276" cy="3362325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60</xdr:row>
      <xdr:rowOff>95249</xdr:rowOff>
    </xdr:from>
    <xdr:to>
      <xdr:col>9</xdr:col>
      <xdr:colOff>515018</xdr:colOff>
      <xdr:row>76</xdr:row>
      <xdr:rowOff>123824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910" t="17874" r="32399" b="31796"/>
        <a:stretch/>
      </xdr:blipFill>
      <xdr:spPr>
        <a:xfrm>
          <a:off x="1695450" y="11744324"/>
          <a:ext cx="7030118" cy="3076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98"/>
  <sheetViews>
    <sheetView tabSelected="1" topLeftCell="A52" workbookViewId="0">
      <selection activeCell="E98" sqref="E98"/>
    </sheetView>
  </sheetViews>
  <sheetFormatPr defaultRowHeight="15" x14ac:dyDescent="0.25"/>
  <cols>
    <col min="2" max="2" width="35.28515625" bestFit="1" customWidth="1"/>
    <col min="3" max="3" width="17.85546875" bestFit="1" customWidth="1"/>
    <col min="5" max="5" width="14.28515625" bestFit="1" customWidth="1"/>
    <col min="6" max="6" width="10" bestFit="1" customWidth="1"/>
    <col min="13" max="13" width="11.5703125" bestFit="1" customWidth="1"/>
    <col min="14" max="14" width="9.28515625" bestFit="1" customWidth="1"/>
    <col min="15" max="15" width="15.28515625" bestFit="1" customWidth="1"/>
  </cols>
  <sheetData>
    <row r="1" spans="2:10" ht="15.75" thickBot="1" x14ac:dyDescent="0.3"/>
    <row r="2" spans="2:10" ht="15.75" thickBot="1" x14ac:dyDescent="0.3">
      <c r="B2" s="1" t="s">
        <v>0</v>
      </c>
      <c r="C2" s="2" t="s">
        <v>1</v>
      </c>
    </row>
    <row r="3" spans="2:10" ht="15.75" thickBot="1" x14ac:dyDescent="0.3">
      <c r="B3" s="11" t="s">
        <v>2</v>
      </c>
      <c r="C3" s="12"/>
    </row>
    <row r="4" spans="2:10" ht="15.75" thickBot="1" x14ac:dyDescent="0.3">
      <c r="B4" s="3" t="s">
        <v>3</v>
      </c>
      <c r="C4" s="4">
        <v>14.29</v>
      </c>
      <c r="D4" s="15">
        <f>C4/$C$11</f>
        <v>0.5003501400560223</v>
      </c>
    </row>
    <row r="5" spans="2:10" ht="15.75" thickBot="1" x14ac:dyDescent="0.3">
      <c r="B5" s="3" t="s">
        <v>4</v>
      </c>
      <c r="C5" s="4">
        <v>1.1399999999999999</v>
      </c>
      <c r="D5" s="15">
        <f t="shared" ref="D5:D11" si="0">C5/$C$11</f>
        <v>3.9915966386554612E-2</v>
      </c>
    </row>
    <row r="6" spans="2:10" ht="15.75" thickBot="1" x14ac:dyDescent="0.3">
      <c r="B6" s="3" t="s">
        <v>5</v>
      </c>
      <c r="C6" s="4">
        <v>4.43</v>
      </c>
      <c r="D6" s="15">
        <f t="shared" si="0"/>
        <v>0.15511204481792715</v>
      </c>
    </row>
    <row r="7" spans="2:10" ht="15.75" thickBot="1" x14ac:dyDescent="0.3">
      <c r="B7" s="3" t="s">
        <v>6</v>
      </c>
      <c r="C7" s="4">
        <v>1.48</v>
      </c>
      <c r="D7" s="15">
        <f t="shared" si="0"/>
        <v>5.1820728291316523E-2</v>
      </c>
    </row>
    <row r="8" spans="2:10" ht="15.75" thickBot="1" x14ac:dyDescent="0.3">
      <c r="B8" s="3" t="s">
        <v>7</v>
      </c>
      <c r="C8" s="4">
        <v>1.48</v>
      </c>
      <c r="D8" s="15">
        <f t="shared" si="0"/>
        <v>5.1820728291316523E-2</v>
      </c>
      <c r="J8">
        <v>4.87</v>
      </c>
    </row>
    <row r="9" spans="2:10" ht="15.75" thickBot="1" x14ac:dyDescent="0.3">
      <c r="B9" s="3" t="s">
        <v>8</v>
      </c>
      <c r="C9" s="4">
        <v>2.2799999999999998</v>
      </c>
      <c r="D9" s="15">
        <f t="shared" si="0"/>
        <v>7.9831932773109224E-2</v>
      </c>
      <c r="J9">
        <v>5</v>
      </c>
    </row>
    <row r="10" spans="2:10" ht="15.75" thickBot="1" x14ac:dyDescent="0.3">
      <c r="B10" s="3" t="s">
        <v>9</v>
      </c>
      <c r="C10" s="4">
        <v>3.46</v>
      </c>
      <c r="D10" s="15">
        <f t="shared" si="0"/>
        <v>0.12114845938375349</v>
      </c>
      <c r="J10">
        <f>J9*J8</f>
        <v>24.35</v>
      </c>
    </row>
    <row r="11" spans="2:10" ht="15.75" thickBot="1" x14ac:dyDescent="0.3">
      <c r="B11" s="5" t="s">
        <v>10</v>
      </c>
      <c r="C11" s="6">
        <f>SUM(C4:C10)</f>
        <v>28.560000000000002</v>
      </c>
      <c r="D11" s="15">
        <f t="shared" si="0"/>
        <v>1</v>
      </c>
      <c r="E11" s="10">
        <f>C11/4.925</f>
        <v>5.7989847715736049</v>
      </c>
      <c r="F11" s="9"/>
    </row>
    <row r="12" spans="2:10" ht="15.75" thickBot="1" x14ac:dyDescent="0.3">
      <c r="B12" s="3" t="s">
        <v>11</v>
      </c>
      <c r="C12" s="4">
        <v>0.25</v>
      </c>
      <c r="E12" s="10">
        <f>SUM(C4:C9)/4.925</f>
        <v>5.0964467005076148</v>
      </c>
    </row>
    <row r="13" spans="2:10" ht="15.75" thickBot="1" x14ac:dyDescent="0.3">
      <c r="B13" s="3" t="s">
        <v>12</v>
      </c>
      <c r="C13" s="4">
        <v>0.49</v>
      </c>
    </row>
    <row r="14" spans="2:10" ht="15.75" thickBot="1" x14ac:dyDescent="0.3">
      <c r="B14" s="3" t="s">
        <v>13</v>
      </c>
      <c r="C14" s="4">
        <v>1.05</v>
      </c>
    </row>
    <row r="15" spans="2:10" ht="15.75" thickBot="1" x14ac:dyDescent="0.3">
      <c r="B15" s="3" t="s">
        <v>14</v>
      </c>
      <c r="C15" s="4">
        <v>0.25</v>
      </c>
    </row>
    <row r="16" spans="2:10" ht="15.75" thickBot="1" x14ac:dyDescent="0.3">
      <c r="B16" s="5" t="s">
        <v>15</v>
      </c>
      <c r="C16" s="6">
        <f>SUM(C12:C15)</f>
        <v>2.04</v>
      </c>
      <c r="F16" s="7"/>
    </row>
    <row r="17" spans="2:3" ht="15.75" thickBot="1" x14ac:dyDescent="0.3">
      <c r="B17" s="11" t="s">
        <v>16</v>
      </c>
      <c r="C17" s="12"/>
    </row>
    <row r="18" spans="2:3" ht="15.75" thickBot="1" x14ac:dyDescent="0.3">
      <c r="B18" s="3" t="s">
        <v>17</v>
      </c>
      <c r="C18" s="4">
        <v>0.11</v>
      </c>
    </row>
    <row r="19" spans="2:3" ht="15.75" thickBot="1" x14ac:dyDescent="0.3">
      <c r="B19" s="3" t="s">
        <v>18</v>
      </c>
      <c r="C19" s="4">
        <v>0.26</v>
      </c>
    </row>
    <row r="20" spans="2:3" ht="15.75" thickBot="1" x14ac:dyDescent="0.3">
      <c r="B20" s="3" t="s">
        <v>19</v>
      </c>
      <c r="C20" s="4">
        <v>0.95</v>
      </c>
    </row>
    <row r="21" spans="2:3" ht="15.75" thickBot="1" x14ac:dyDescent="0.3">
      <c r="B21" s="3" t="s">
        <v>20</v>
      </c>
      <c r="C21" s="4">
        <v>0.1</v>
      </c>
    </row>
    <row r="22" spans="2:3" ht="15.75" thickBot="1" x14ac:dyDescent="0.3">
      <c r="B22" s="5" t="s">
        <v>21</v>
      </c>
      <c r="C22" s="6">
        <f>SUM(C18:C21)</f>
        <v>1.42</v>
      </c>
    </row>
    <row r="23" spans="2:3" ht="15.75" thickBot="1" x14ac:dyDescent="0.3">
      <c r="B23" s="5" t="s">
        <v>22</v>
      </c>
      <c r="C23" s="6">
        <f>C22+C16+C11</f>
        <v>32.020000000000003</v>
      </c>
    </row>
    <row r="28" spans="2:3" x14ac:dyDescent="0.25">
      <c r="B28">
        <v>1170</v>
      </c>
    </row>
    <row r="32" spans="2:3" x14ac:dyDescent="0.25">
      <c r="B32" t="s">
        <v>23</v>
      </c>
    </row>
    <row r="33" spans="2:3" x14ac:dyDescent="0.25">
      <c r="B33" s="8">
        <v>20</v>
      </c>
      <c r="C33" t="s">
        <v>24</v>
      </c>
    </row>
    <row r="34" spans="2:3" x14ac:dyDescent="0.25">
      <c r="B34" s="10">
        <f>B33/5</f>
        <v>4</v>
      </c>
    </row>
    <row r="36" spans="2:3" x14ac:dyDescent="0.25">
      <c r="B36">
        <v>60000</v>
      </c>
    </row>
    <row r="37" spans="2:3" x14ac:dyDescent="0.25">
      <c r="B37">
        <v>5</v>
      </c>
    </row>
    <row r="38" spans="2:3" x14ac:dyDescent="0.25">
      <c r="B38">
        <f>B37*10^3</f>
        <v>5000</v>
      </c>
    </row>
    <row r="39" spans="2:3" x14ac:dyDescent="0.25">
      <c r="B39" s="9">
        <f>B38*B36</f>
        <v>300000000</v>
      </c>
    </row>
    <row r="50" spans="13:15" x14ac:dyDescent="0.25">
      <c r="M50">
        <v>4.5</v>
      </c>
      <c r="N50" s="10">
        <v>4.9249999999999998</v>
      </c>
      <c r="O50" s="10">
        <f>N50*M50</f>
        <v>22.162499999999998</v>
      </c>
    </row>
    <row r="64" spans="13:15" x14ac:dyDescent="0.25">
      <c r="M64" t="s">
        <v>25</v>
      </c>
      <c r="N64" t="s">
        <v>26</v>
      </c>
    </row>
    <row r="65" spans="13:15" x14ac:dyDescent="0.25">
      <c r="M65" s="9">
        <v>60000</v>
      </c>
      <c r="N65" s="9">
        <v>4925</v>
      </c>
      <c r="O65" s="9">
        <f>N65*M65</f>
        <v>295500000</v>
      </c>
    </row>
    <row r="66" spans="13:15" x14ac:dyDescent="0.25">
      <c r="M66" s="13">
        <f>M65*1000</f>
        <v>60000000</v>
      </c>
      <c r="N66" s="14">
        <f>N65/1000</f>
        <v>4.9249999999999998</v>
      </c>
      <c r="O66" s="9">
        <f>N66*M66</f>
        <v>295500000</v>
      </c>
    </row>
    <row r="90" spans="3:13" ht="15.75" thickBot="1" x14ac:dyDescent="0.3"/>
    <row r="91" spans="3:13" ht="15.75" thickBot="1" x14ac:dyDescent="0.3">
      <c r="K91" s="16">
        <v>4.87</v>
      </c>
      <c r="L91" s="10">
        <f>K91*13.8%</f>
        <v>0.6720600000000001</v>
      </c>
      <c r="M91" s="10">
        <f>SUM(K91:L91)</f>
        <v>5.5420600000000002</v>
      </c>
    </row>
    <row r="92" spans="3:13" ht="15.75" thickBot="1" x14ac:dyDescent="0.3">
      <c r="K92" s="17">
        <v>4</v>
      </c>
      <c r="L92" s="10">
        <f t="shared" ref="L92:L94" si="1">K92*13.8%</f>
        <v>0.55200000000000005</v>
      </c>
      <c r="M92" s="10">
        <f t="shared" ref="M92:M94" si="2">SUM(K92:L92)</f>
        <v>4.5519999999999996</v>
      </c>
    </row>
    <row r="93" spans="3:13" ht="15.75" thickBot="1" x14ac:dyDescent="0.3">
      <c r="C93">
        <v>500</v>
      </c>
      <c r="D93" t="s">
        <v>26</v>
      </c>
      <c r="E93" s="9">
        <v>24011800</v>
      </c>
      <c r="F93" s="10"/>
      <c r="G93" s="14"/>
      <c r="H93" s="14"/>
      <c r="K93" s="17">
        <v>4.5</v>
      </c>
      <c r="L93" s="10">
        <f t="shared" si="1"/>
        <v>0.621</v>
      </c>
      <c r="M93" s="10">
        <f t="shared" si="2"/>
        <v>5.1210000000000004</v>
      </c>
    </row>
    <row r="94" spans="3:13" ht="15.75" thickBot="1" x14ac:dyDescent="0.3">
      <c r="C94">
        <v>4925</v>
      </c>
      <c r="E94" s="13">
        <f>E93*2</f>
        <v>48023600</v>
      </c>
      <c r="H94" s="14"/>
      <c r="K94" s="17">
        <v>6</v>
      </c>
      <c r="L94" s="10">
        <f t="shared" si="1"/>
        <v>0.82800000000000007</v>
      </c>
      <c r="M94" s="10">
        <f t="shared" si="2"/>
        <v>6.8280000000000003</v>
      </c>
    </row>
    <row r="95" spans="3:13" x14ac:dyDescent="0.25">
      <c r="C95">
        <f>C94/C93</f>
        <v>9.85</v>
      </c>
      <c r="E95" s="13">
        <f>E94*4.925</f>
        <v>236516230</v>
      </c>
    </row>
    <row r="96" spans="3:13" x14ac:dyDescent="0.25">
      <c r="E96" s="13">
        <f>E95*13.8%</f>
        <v>32639239.740000002</v>
      </c>
    </row>
    <row r="97" spans="5:5" x14ac:dyDescent="0.25">
      <c r="E97" s="9">
        <f>E96+E95</f>
        <v>269155469.74000001</v>
      </c>
    </row>
    <row r="98" spans="5:5" x14ac:dyDescent="0.25">
      <c r="E98" s="13">
        <f>E97/4.925</f>
        <v>54650856.800000004</v>
      </c>
    </row>
  </sheetData>
  <mergeCells count="2">
    <mergeCell ref="B3:C3"/>
    <mergeCell ref="B17:C17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9"/>
  <sheetViews>
    <sheetView workbookViewId="0">
      <selection activeCell="B13" sqref="B13"/>
    </sheetView>
  </sheetViews>
  <sheetFormatPr defaultRowHeight="15" x14ac:dyDescent="0.25"/>
  <cols>
    <col min="1" max="1" width="9.140625" style="8"/>
    <col min="2" max="2" width="45" bestFit="1" customWidth="1"/>
    <col min="3" max="3" width="21.140625" bestFit="1" customWidth="1"/>
    <col min="5" max="5" width="27.140625" bestFit="1" customWidth="1"/>
  </cols>
  <sheetData>
    <row r="2" spans="1:3" x14ac:dyDescent="0.25">
      <c r="B2" t="s">
        <v>69</v>
      </c>
      <c r="C2" t="s">
        <v>70</v>
      </c>
    </row>
    <row r="3" spans="1:3" x14ac:dyDescent="0.25">
      <c r="A3" s="8">
        <v>1</v>
      </c>
      <c r="B3" t="s">
        <v>28</v>
      </c>
    </row>
    <row r="4" spans="1:3" x14ac:dyDescent="0.25">
      <c r="A4" s="8">
        <v>1.1000000000000001</v>
      </c>
      <c r="B4" t="s">
        <v>27</v>
      </c>
      <c r="C4" t="s">
        <v>36</v>
      </c>
    </row>
    <row r="5" spans="1:3" x14ac:dyDescent="0.25">
      <c r="A5" s="8">
        <f>A4+0.1</f>
        <v>1.2000000000000002</v>
      </c>
      <c r="B5" t="s">
        <v>29</v>
      </c>
      <c r="C5" t="s">
        <v>36</v>
      </c>
    </row>
    <row r="6" spans="1:3" x14ac:dyDescent="0.25">
      <c r="A6" s="8">
        <f t="shared" ref="A6:A11" si="0">A5+0.1</f>
        <v>1.3000000000000003</v>
      </c>
      <c r="B6" t="s">
        <v>30</v>
      </c>
      <c r="C6" t="s">
        <v>36</v>
      </c>
    </row>
    <row r="7" spans="1:3" x14ac:dyDescent="0.25">
      <c r="A7" s="8">
        <f t="shared" si="0"/>
        <v>1.4000000000000004</v>
      </c>
      <c r="B7" t="s">
        <v>31</v>
      </c>
      <c r="C7" t="s">
        <v>36</v>
      </c>
    </row>
    <row r="8" spans="1:3" x14ac:dyDescent="0.25">
      <c r="A8" s="8">
        <f t="shared" si="0"/>
        <v>1.5000000000000004</v>
      </c>
      <c r="B8" t="s">
        <v>32</v>
      </c>
      <c r="C8" t="s">
        <v>36</v>
      </c>
    </row>
    <row r="9" spans="1:3" x14ac:dyDescent="0.25">
      <c r="A9" s="8">
        <f t="shared" si="0"/>
        <v>1.6000000000000005</v>
      </c>
      <c r="B9" t="s">
        <v>33</v>
      </c>
      <c r="C9" t="s">
        <v>36</v>
      </c>
    </row>
    <row r="10" spans="1:3" x14ac:dyDescent="0.25">
      <c r="A10" s="8">
        <f t="shared" si="0"/>
        <v>1.7000000000000006</v>
      </c>
      <c r="B10" t="s">
        <v>34</v>
      </c>
      <c r="C10" t="s">
        <v>37</v>
      </c>
    </row>
    <row r="11" spans="1:3" x14ac:dyDescent="0.25">
      <c r="A11" s="8">
        <f t="shared" si="0"/>
        <v>1.8000000000000007</v>
      </c>
      <c r="B11" t="s">
        <v>35</v>
      </c>
      <c r="C11" t="s">
        <v>36</v>
      </c>
    </row>
    <row r="13" spans="1:3" x14ac:dyDescent="0.25">
      <c r="A13" s="8">
        <f>A3+1</f>
        <v>2</v>
      </c>
      <c r="B13" t="s">
        <v>38</v>
      </c>
    </row>
    <row r="14" spans="1:3" x14ac:dyDescent="0.25">
      <c r="A14" s="8">
        <v>2.1</v>
      </c>
      <c r="B14" t="s">
        <v>39</v>
      </c>
      <c r="C14" t="s">
        <v>36</v>
      </c>
    </row>
    <row r="15" spans="1:3" x14ac:dyDescent="0.25">
      <c r="A15" s="8">
        <v>2.2000000000000002</v>
      </c>
      <c r="B15" t="s">
        <v>40</v>
      </c>
      <c r="C15" t="s">
        <v>36</v>
      </c>
    </row>
    <row r="16" spans="1:3" x14ac:dyDescent="0.25">
      <c r="A16" s="8">
        <v>2.2999999999999998</v>
      </c>
      <c r="B16" t="s">
        <v>41</v>
      </c>
      <c r="C16" t="s">
        <v>36</v>
      </c>
    </row>
    <row r="18" spans="1:3" x14ac:dyDescent="0.25">
      <c r="A18" s="8">
        <v>3</v>
      </c>
      <c r="B18" t="s">
        <v>42</v>
      </c>
    </row>
    <row r="19" spans="1:3" x14ac:dyDescent="0.25">
      <c r="A19" s="8">
        <v>3.1</v>
      </c>
      <c r="B19" t="s">
        <v>43</v>
      </c>
      <c r="C19" t="s">
        <v>36</v>
      </c>
    </row>
    <row r="20" spans="1:3" x14ac:dyDescent="0.25">
      <c r="A20" s="8">
        <f>A19+0.1</f>
        <v>3.2</v>
      </c>
      <c r="B20" t="s">
        <v>44</v>
      </c>
      <c r="C20" t="s">
        <v>36</v>
      </c>
    </row>
    <row r="21" spans="1:3" x14ac:dyDescent="0.25">
      <c r="A21" s="8">
        <f t="shared" ref="A21:A25" si="1">A20+0.1</f>
        <v>3.3000000000000003</v>
      </c>
      <c r="B21" t="s">
        <v>45</v>
      </c>
      <c r="C21" t="s">
        <v>36</v>
      </c>
    </row>
    <row r="22" spans="1:3" x14ac:dyDescent="0.25">
      <c r="A22" s="8">
        <f t="shared" si="1"/>
        <v>3.4000000000000004</v>
      </c>
      <c r="B22" t="s">
        <v>46</v>
      </c>
      <c r="C22" t="s">
        <v>36</v>
      </c>
    </row>
    <row r="23" spans="1:3" x14ac:dyDescent="0.25">
      <c r="A23" s="8">
        <f t="shared" si="1"/>
        <v>3.5000000000000004</v>
      </c>
      <c r="B23" t="s">
        <v>47</v>
      </c>
      <c r="C23" t="s">
        <v>36</v>
      </c>
    </row>
    <row r="24" spans="1:3" x14ac:dyDescent="0.25">
      <c r="A24" s="8">
        <f t="shared" si="1"/>
        <v>3.6000000000000005</v>
      </c>
      <c r="B24" t="s">
        <v>48</v>
      </c>
      <c r="C24" t="s">
        <v>36</v>
      </c>
    </row>
    <row r="25" spans="1:3" x14ac:dyDescent="0.25">
      <c r="A25" s="8">
        <f t="shared" si="1"/>
        <v>3.7000000000000006</v>
      </c>
      <c r="B25" t="s">
        <v>49</v>
      </c>
      <c r="C25" t="s">
        <v>36</v>
      </c>
    </row>
    <row r="27" spans="1:3" x14ac:dyDescent="0.25">
      <c r="A27" s="8">
        <v>4</v>
      </c>
      <c r="B27" t="s">
        <v>50</v>
      </c>
    </row>
    <row r="28" spans="1:3" x14ac:dyDescent="0.25">
      <c r="A28" s="8">
        <v>4.0999999999999996</v>
      </c>
      <c r="B28" t="s">
        <v>51</v>
      </c>
      <c r="C28" t="s">
        <v>36</v>
      </c>
    </row>
    <row r="30" spans="1:3" x14ac:dyDescent="0.25">
      <c r="A30" s="8">
        <v>5</v>
      </c>
      <c r="B30" t="s">
        <v>52</v>
      </c>
    </row>
    <row r="31" spans="1:3" x14ac:dyDescent="0.25">
      <c r="A31" s="8">
        <v>5.0999999999999996</v>
      </c>
      <c r="B31" t="s">
        <v>53</v>
      </c>
      <c r="C31" t="s">
        <v>36</v>
      </c>
    </row>
    <row r="32" spans="1:3" x14ac:dyDescent="0.25">
      <c r="A32" s="8">
        <f>A31+0.1</f>
        <v>5.1999999999999993</v>
      </c>
      <c r="B32" t="s">
        <v>54</v>
      </c>
      <c r="C32" t="s">
        <v>36</v>
      </c>
    </row>
    <row r="33" spans="1:3" x14ac:dyDescent="0.25">
      <c r="A33" s="8">
        <f t="shared" ref="A33:A34" si="2">A32+0.1</f>
        <v>5.2999999999999989</v>
      </c>
      <c r="B33" t="s">
        <v>55</v>
      </c>
      <c r="C33" t="s">
        <v>36</v>
      </c>
    </row>
    <row r="34" spans="1:3" x14ac:dyDescent="0.25">
      <c r="A34" s="8">
        <f t="shared" si="2"/>
        <v>5.3999999999999986</v>
      </c>
      <c r="B34" t="s">
        <v>56</v>
      </c>
      <c r="C34" t="s">
        <v>36</v>
      </c>
    </row>
    <row r="36" spans="1:3" x14ac:dyDescent="0.25">
      <c r="A36" s="8">
        <v>6</v>
      </c>
      <c r="B36" t="s">
        <v>57</v>
      </c>
    </row>
    <row r="37" spans="1:3" x14ac:dyDescent="0.25">
      <c r="A37" s="8">
        <v>6.1</v>
      </c>
      <c r="B37" t="s">
        <v>58</v>
      </c>
      <c r="C37" t="s">
        <v>36</v>
      </c>
    </row>
    <row r="38" spans="1:3" x14ac:dyDescent="0.25">
      <c r="A38" s="8">
        <f>A37+0.1</f>
        <v>6.1999999999999993</v>
      </c>
      <c r="B38" t="s">
        <v>59</v>
      </c>
      <c r="C38" t="s">
        <v>36</v>
      </c>
    </row>
    <row r="39" spans="1:3" x14ac:dyDescent="0.25">
      <c r="A39" s="8">
        <f t="shared" ref="A39:A40" si="3">A38+0.1</f>
        <v>6.2999999999999989</v>
      </c>
      <c r="B39" t="s">
        <v>60</v>
      </c>
      <c r="C39" t="s">
        <v>36</v>
      </c>
    </row>
    <row r="40" spans="1:3" x14ac:dyDescent="0.25">
      <c r="A40" s="8">
        <f t="shared" si="3"/>
        <v>6.3999999999999986</v>
      </c>
      <c r="B40" t="s">
        <v>61</v>
      </c>
      <c r="C40" t="s">
        <v>36</v>
      </c>
    </row>
    <row r="42" spans="1:3" x14ac:dyDescent="0.25">
      <c r="A42" s="8">
        <v>7</v>
      </c>
      <c r="B42" t="s">
        <v>62</v>
      </c>
    </row>
    <row r="43" spans="1:3" x14ac:dyDescent="0.25">
      <c r="A43" s="8">
        <v>7.1</v>
      </c>
      <c r="B43" t="s">
        <v>63</v>
      </c>
      <c r="C43" t="s">
        <v>36</v>
      </c>
    </row>
    <row r="44" spans="1:3" x14ac:dyDescent="0.25">
      <c r="A44" s="8">
        <v>7.2</v>
      </c>
      <c r="B44" t="s">
        <v>64</v>
      </c>
      <c r="C44" t="s">
        <v>36</v>
      </c>
    </row>
    <row r="46" spans="1:3" x14ac:dyDescent="0.25">
      <c r="A46" s="8">
        <v>8</v>
      </c>
      <c r="B46" t="s">
        <v>65</v>
      </c>
    </row>
    <row r="47" spans="1:3" x14ac:dyDescent="0.25">
      <c r="A47" s="8">
        <v>8.1</v>
      </c>
      <c r="B47" t="s">
        <v>66</v>
      </c>
      <c r="C47" t="s">
        <v>36</v>
      </c>
    </row>
    <row r="48" spans="1:3" x14ac:dyDescent="0.25">
      <c r="A48" s="8">
        <v>8.1999999999999993</v>
      </c>
      <c r="B48" t="s">
        <v>67</v>
      </c>
      <c r="C48" t="s">
        <v>36</v>
      </c>
    </row>
    <row r="49" spans="1:3" x14ac:dyDescent="0.25">
      <c r="A49" s="8">
        <v>8.3000000000000007</v>
      </c>
      <c r="B49" t="s">
        <v>68</v>
      </c>
      <c r="C49" t="s">
        <v>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Sheet1!_GoBack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2023-03-16T09:47:23Z</dcterms:modified>
</cp:coreProperties>
</file>