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 (2)" sheetId="3" r:id="rId1"/>
  </sheets>
  <calcPr calcId="152511"/>
</workbook>
</file>

<file path=xl/calcChain.xml><?xml version="1.0" encoding="utf-8"?>
<calcChain xmlns="http://schemas.openxmlformats.org/spreadsheetml/2006/main">
  <c r="M20" i="3" l="1"/>
  <c r="Q25" i="3"/>
  <c r="P23" i="3"/>
  <c r="M27" i="3"/>
  <c r="M29" i="3" s="1"/>
  <c r="L27" i="3"/>
  <c r="L29" i="3" s="1"/>
  <c r="K27" i="3"/>
  <c r="L54" i="3"/>
  <c r="L45" i="3"/>
  <c r="K29" i="3"/>
  <c r="Q18" i="3"/>
  <c r="K7" i="3"/>
  <c r="L35" i="3"/>
  <c r="P29" i="3"/>
  <c r="N23" i="3"/>
  <c r="O24" i="3" s="1"/>
  <c r="K36" i="3" s="1"/>
  <c r="K37" i="3" s="1"/>
  <c r="K21" i="3"/>
  <c r="N29" i="3" l="1"/>
  <c r="H24" i="3" l="1"/>
  <c r="E16" i="3" l="1"/>
  <c r="G7" i="3"/>
  <c r="F16" i="3"/>
  <c r="F15" i="3"/>
  <c r="F14" i="3"/>
  <c r="F13" i="3"/>
  <c r="F12" i="3"/>
  <c r="F11" i="3"/>
  <c r="F10" i="3"/>
  <c r="F9" i="3"/>
  <c r="F8" i="3"/>
  <c r="F7" i="3"/>
  <c r="F17" i="3" l="1"/>
  <c r="D43" i="3"/>
  <c r="D42" i="3"/>
  <c r="D41" i="3"/>
  <c r="D40" i="3"/>
  <c r="D39" i="3"/>
  <c r="D38" i="3"/>
  <c r="D37" i="3"/>
  <c r="D36" i="3"/>
  <c r="D35" i="3"/>
  <c r="C17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17" i="3" l="1"/>
  <c r="D17" i="3"/>
  <c r="D18" i="3" l="1"/>
  <c r="K17" i="3" s="1"/>
</calcChain>
</file>

<file path=xl/sharedStrings.xml><?xml version="1.0" encoding="utf-8"?>
<sst xmlns="http://schemas.openxmlformats.org/spreadsheetml/2006/main" count="56" uniqueCount="48">
  <si>
    <t>S. No.</t>
  </si>
  <si>
    <t>Different Parameters</t>
  </si>
  <si>
    <t>Cutting, Filling and Levelling</t>
  </si>
  <si>
    <t>Footings</t>
  </si>
  <si>
    <t>Slab Casting</t>
  </si>
  <si>
    <t>Common Staircase, lift and lobby etc.</t>
  </si>
  <si>
    <t>Brickwork</t>
  </si>
  <si>
    <t>Plaster</t>
  </si>
  <si>
    <t>Flooring</t>
  </si>
  <si>
    <t>MEP Services</t>
  </si>
  <si>
    <t>Door/ Window</t>
  </si>
  <si>
    <t>Finishing</t>
  </si>
  <si>
    <t>Completion status (in %)</t>
  </si>
  <si>
    <t>Average Completion Status (in %)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</si>
  <si>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</si>
  <si>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</si>
  <si>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</si>
  <si>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</si>
  <si>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</si>
  <si>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</si>
  <si>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</si>
  <si>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t>MEP Works (Mechanical, Electrical &amp; Plumbing)</t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</si>
  <si>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</si>
  <si>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</si>
  <si>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</si>
  <si>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</si>
  <si>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</si>
  <si>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</si>
  <si>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viii</t>
  </si>
  <si>
    <t>Marketing &amp; Selling charges @ 3% of Rs.2,800/- &amp; Rs.7,500/-</t>
  </si>
  <si>
    <t>ix</t>
  </si>
  <si>
    <t>Institutional Borrowing for 03 years @ 12.5% on 75% of total cost (i+ii+iii+iv+v+vi+vii+viii)</t>
  </si>
  <si>
    <t xml:space="preserve">Total </t>
  </si>
  <si>
    <t>Block-A</t>
  </si>
  <si>
    <t>Block-B</t>
  </si>
  <si>
    <t>Block-C</t>
  </si>
  <si>
    <t>A</t>
  </si>
  <si>
    <t>B</t>
  </si>
  <si>
    <t>C</t>
  </si>
  <si>
    <t>Common Staircase and lobby etc.</t>
  </si>
  <si>
    <t>Wing-A</t>
  </si>
  <si>
    <t>Wing-B</t>
  </si>
  <si>
    <t>Wing-C</t>
  </si>
  <si>
    <t>Mtr</t>
  </si>
  <si>
    <t>Total Pipe Ft</t>
  </si>
  <si>
    <t>CPWD</t>
  </si>
  <si>
    <t>Cutting, Filling and Pile foundation</t>
  </si>
  <si>
    <t>Rate Rs./mtr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</si>
</sst>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9" fontId="0" fillId="0" borderId="0" xfId="2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2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9" fontId="3" fillId="0" borderId="1" xfId="2" applyFont="1" applyBorder="1" applyAlignment="1">
      <alignment vertical="center"/>
    </xf>
    <xf numFmtId="165" fontId="0" fillId="3" borderId="1" xfId="3" applyNumberFormat="1" applyFont="1" applyFill="1" applyBorder="1" applyAlignment="1">
      <alignment horizontal="right" vertical="center"/>
    </xf>
    <xf numFmtId="165" fontId="0" fillId="3" borderId="2" xfId="3" applyNumberFormat="1" applyFont="1" applyFill="1" applyBorder="1" applyAlignment="1">
      <alignment horizontal="right" vertical="center"/>
    </xf>
    <xf numFmtId="165" fontId="0" fillId="4" borderId="1" xfId="3" applyNumberFormat="1" applyFont="1" applyFill="1" applyBorder="1" applyAlignment="1">
      <alignment horizontal="right" vertical="center"/>
    </xf>
    <xf numFmtId="165" fontId="4" fillId="0" borderId="3" xfId="3" applyNumberFormat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wrapText="1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4"/>
  <sheetViews>
    <sheetView tabSelected="1" topLeftCell="A31" workbookViewId="0">
      <selection activeCell="I43" sqref="I43"/>
    </sheetView>
  </sheetViews>
  <sheetFormatPr defaultRowHeight="15" x14ac:dyDescent="0.25"/>
  <cols>
    <col min="1" max="1" width="9.140625" style="1"/>
    <col min="2" max="2" width="35.5703125" style="1" customWidth="1"/>
    <col min="3" max="3" width="9.140625" style="2"/>
    <col min="4" max="10" width="9.140625" style="1"/>
    <col min="11" max="11" width="12.5703125" style="17" bestFit="1" customWidth="1"/>
    <col min="12" max="12" width="11.5703125" style="17" bestFit="1" customWidth="1"/>
    <col min="13" max="13" width="11.5703125" style="1" bestFit="1" customWidth="1"/>
    <col min="14" max="14" width="12.5703125" style="1" bestFit="1" customWidth="1"/>
    <col min="15" max="15" width="11.5703125" style="1" bestFit="1" customWidth="1"/>
    <col min="16" max="16" width="9.140625" style="1"/>
    <col min="17" max="17" width="11.5703125" style="1" bestFit="1" customWidth="1"/>
    <col min="18" max="16384" width="9.140625" style="1"/>
  </cols>
  <sheetData>
    <row r="4" spans="1:11" x14ac:dyDescent="0.25">
      <c r="K4" s="17">
        <v>473400000</v>
      </c>
    </row>
    <row r="6" spans="1:11" x14ac:dyDescent="0.25">
      <c r="A6" s="3" t="s">
        <v>0</v>
      </c>
      <c r="B6" s="3" t="s">
        <v>1</v>
      </c>
      <c r="C6" s="4"/>
      <c r="D6" s="3" t="s">
        <v>40</v>
      </c>
      <c r="E6" s="3" t="s">
        <v>41</v>
      </c>
      <c r="F6" s="3" t="s">
        <v>42</v>
      </c>
      <c r="K6" s="17">
        <v>20000000</v>
      </c>
    </row>
    <row r="7" spans="1:11" x14ac:dyDescent="0.25">
      <c r="A7" s="5">
        <v>1</v>
      </c>
      <c r="B7" s="6" t="s">
        <v>46</v>
      </c>
      <c r="C7" s="7">
        <v>0.1</v>
      </c>
      <c r="D7" s="8">
        <f t="shared" ref="D7:D16" si="0">D23/$D$21</f>
        <v>1</v>
      </c>
      <c r="E7" s="7">
        <f t="shared" ref="E7:E16" si="1">E23/$E$21</f>
        <v>0.76470588235294112</v>
      </c>
      <c r="F7" s="8">
        <f>F23/$F$21</f>
        <v>1</v>
      </c>
      <c r="G7" s="2">
        <f>4/10</f>
        <v>0.4</v>
      </c>
      <c r="K7" s="20">
        <f>K6/K4</f>
        <v>4.2247570764681032E-2</v>
      </c>
    </row>
    <row r="8" spans="1:11" x14ac:dyDescent="0.25">
      <c r="A8" s="5">
        <v>3</v>
      </c>
      <c r="B8" s="6" t="s">
        <v>3</v>
      </c>
      <c r="C8" s="7">
        <v>0.04</v>
      </c>
      <c r="D8" s="8">
        <f t="shared" si="0"/>
        <v>0</v>
      </c>
      <c r="E8" s="7">
        <f t="shared" si="1"/>
        <v>0</v>
      </c>
      <c r="F8" s="8">
        <f t="shared" ref="F8:F16" si="2">F24/$F$21</f>
        <v>0</v>
      </c>
    </row>
    <row r="9" spans="1:11" x14ac:dyDescent="0.25">
      <c r="A9" s="5">
        <v>4</v>
      </c>
      <c r="B9" s="6" t="s">
        <v>4</v>
      </c>
      <c r="C9" s="7">
        <v>0.25</v>
      </c>
      <c r="D9" s="8">
        <f t="shared" si="0"/>
        <v>0</v>
      </c>
      <c r="E9" s="7">
        <f t="shared" si="1"/>
        <v>0</v>
      </c>
      <c r="F9" s="8">
        <f t="shared" si="2"/>
        <v>0</v>
      </c>
    </row>
    <row r="10" spans="1:11" x14ac:dyDescent="0.25">
      <c r="A10" s="5">
        <v>5</v>
      </c>
      <c r="B10" s="6" t="s">
        <v>39</v>
      </c>
      <c r="C10" s="7">
        <v>0.05</v>
      </c>
      <c r="D10" s="8">
        <f t="shared" si="0"/>
        <v>0</v>
      </c>
      <c r="E10" s="7">
        <f t="shared" si="1"/>
        <v>0</v>
      </c>
      <c r="F10" s="8">
        <f t="shared" si="2"/>
        <v>0</v>
      </c>
    </row>
    <row r="11" spans="1:11" x14ac:dyDescent="0.25">
      <c r="A11" s="5">
        <v>7</v>
      </c>
      <c r="B11" s="6" t="s">
        <v>6</v>
      </c>
      <c r="C11" s="7">
        <v>0.1</v>
      </c>
      <c r="D11" s="8">
        <f t="shared" si="0"/>
        <v>0</v>
      </c>
      <c r="E11" s="7">
        <f t="shared" si="1"/>
        <v>0</v>
      </c>
      <c r="F11" s="8">
        <f t="shared" si="2"/>
        <v>0</v>
      </c>
    </row>
    <row r="12" spans="1:11" x14ac:dyDescent="0.25">
      <c r="A12" s="5">
        <v>9</v>
      </c>
      <c r="B12" s="6" t="s">
        <v>7</v>
      </c>
      <c r="C12" s="7">
        <v>0.08</v>
      </c>
      <c r="D12" s="8">
        <f t="shared" si="0"/>
        <v>0</v>
      </c>
      <c r="E12" s="7">
        <f t="shared" si="1"/>
        <v>0</v>
      </c>
      <c r="F12" s="8">
        <f t="shared" si="2"/>
        <v>0</v>
      </c>
    </row>
    <row r="13" spans="1:11" x14ac:dyDescent="0.25">
      <c r="A13" s="5">
        <v>10</v>
      </c>
      <c r="B13" s="6" t="s">
        <v>8</v>
      </c>
      <c r="C13" s="7">
        <v>0.1</v>
      </c>
      <c r="D13" s="8">
        <f t="shared" si="0"/>
        <v>0</v>
      </c>
      <c r="E13" s="7">
        <f t="shared" si="1"/>
        <v>0</v>
      </c>
      <c r="F13" s="8">
        <f t="shared" si="2"/>
        <v>0</v>
      </c>
    </row>
    <row r="14" spans="1:11" x14ac:dyDescent="0.25">
      <c r="A14" s="5">
        <v>11</v>
      </c>
      <c r="B14" s="6" t="s">
        <v>9</v>
      </c>
      <c r="C14" s="7">
        <v>0.12</v>
      </c>
      <c r="D14" s="8">
        <f t="shared" si="0"/>
        <v>0</v>
      </c>
      <c r="E14" s="7">
        <f t="shared" si="1"/>
        <v>0</v>
      </c>
      <c r="F14" s="8">
        <f t="shared" si="2"/>
        <v>0</v>
      </c>
    </row>
    <row r="15" spans="1:11" x14ac:dyDescent="0.25">
      <c r="A15" s="5">
        <v>12</v>
      </c>
      <c r="B15" s="6" t="s">
        <v>10</v>
      </c>
      <c r="C15" s="7">
        <v>0.08</v>
      </c>
      <c r="D15" s="8">
        <f t="shared" si="0"/>
        <v>0</v>
      </c>
      <c r="E15" s="7">
        <f t="shared" si="1"/>
        <v>0</v>
      </c>
      <c r="F15" s="8">
        <f t="shared" si="2"/>
        <v>0</v>
      </c>
    </row>
    <row r="16" spans="1:11" ht="15.75" thickBot="1" x14ac:dyDescent="0.3">
      <c r="A16" s="5">
        <v>13</v>
      </c>
      <c r="B16" s="6" t="s">
        <v>11</v>
      </c>
      <c r="C16" s="7">
        <v>0.08</v>
      </c>
      <c r="D16" s="8">
        <f t="shared" si="0"/>
        <v>0</v>
      </c>
      <c r="E16" s="7">
        <f t="shared" si="1"/>
        <v>0</v>
      </c>
      <c r="F16" s="8">
        <f t="shared" si="2"/>
        <v>0</v>
      </c>
    </row>
    <row r="17" spans="1:17" ht="15.75" thickBot="1" x14ac:dyDescent="0.3">
      <c r="A17" s="5"/>
      <c r="B17" s="9" t="s">
        <v>12</v>
      </c>
      <c r="C17" s="10">
        <f>SUM(C7:C16)</f>
        <v>0.99999999999999989</v>
      </c>
      <c r="D17" s="10">
        <f>SUMPRODUCT($C$7:$C$16,D7:D16)</f>
        <v>0.1</v>
      </c>
      <c r="E17" s="10">
        <f>SUMPRODUCT($C$7:$C$16,E7:E16)</f>
        <v>7.6470588235294124E-2</v>
      </c>
      <c r="F17" s="10">
        <f t="shared" ref="F17" si="3">SUMPRODUCT($C$7:$C$16,F7:F16)</f>
        <v>0.1</v>
      </c>
      <c r="K17" s="17">
        <f>D18*K4</f>
        <v>43627058.823529415</v>
      </c>
      <c r="Q17" s="23">
        <v>55200000</v>
      </c>
    </row>
    <row r="18" spans="1:17" x14ac:dyDescent="0.25">
      <c r="A18" s="5"/>
      <c r="B18" s="6" t="s">
        <v>13</v>
      </c>
      <c r="C18" s="7"/>
      <c r="D18" s="21">
        <f>AVERAGE(D17:F17)</f>
        <v>9.2156862745098045E-2</v>
      </c>
      <c r="E18" s="22"/>
      <c r="F18" s="22"/>
      <c r="Q18" s="17">
        <f>Q17/O23</f>
        <v>187118.64406779662</v>
      </c>
    </row>
    <row r="19" spans="1:17" x14ac:dyDescent="0.25">
      <c r="D19" s="2"/>
      <c r="E19" s="2"/>
      <c r="F19" s="2"/>
    </row>
    <row r="20" spans="1:17" x14ac:dyDescent="0.25">
      <c r="D20" s="16"/>
      <c r="E20" s="16"/>
      <c r="F20" s="16"/>
      <c r="K20" s="17">
        <v>295</v>
      </c>
      <c r="M20" s="1">
        <f>98+97+98</f>
        <v>293</v>
      </c>
    </row>
    <row r="21" spans="1:17" x14ac:dyDescent="0.25">
      <c r="C21" s="15"/>
      <c r="D21" s="1">
        <v>17</v>
      </c>
      <c r="E21" s="1">
        <v>17</v>
      </c>
      <c r="F21" s="1">
        <v>18</v>
      </c>
      <c r="K21" s="18">
        <f>K20/3</f>
        <v>98.333333333333329</v>
      </c>
    </row>
    <row r="22" spans="1:17" x14ac:dyDescent="0.25">
      <c r="D22" s="3" t="s">
        <v>33</v>
      </c>
      <c r="E22" s="3" t="s">
        <v>34</v>
      </c>
      <c r="F22" s="3" t="s">
        <v>35</v>
      </c>
      <c r="K22" s="17" t="s">
        <v>36</v>
      </c>
      <c r="L22" s="17" t="s">
        <v>37</v>
      </c>
      <c r="M22" s="1" t="s">
        <v>38</v>
      </c>
    </row>
    <row r="23" spans="1:17" x14ac:dyDescent="0.25">
      <c r="B23" s="6" t="s">
        <v>2</v>
      </c>
      <c r="D23" s="1">
        <v>17</v>
      </c>
      <c r="E23" s="1">
        <v>13</v>
      </c>
      <c r="F23" s="1">
        <v>18</v>
      </c>
      <c r="K23" s="17">
        <v>98</v>
      </c>
      <c r="L23" s="17">
        <v>75</v>
      </c>
      <c r="M23" s="17">
        <v>98</v>
      </c>
      <c r="N23" s="19">
        <f>SUM(K23:M23)</f>
        <v>271</v>
      </c>
      <c r="O23" s="1">
        <v>295</v>
      </c>
      <c r="P23" s="19">
        <f>O23-N23</f>
        <v>24</v>
      </c>
    </row>
    <row r="24" spans="1:17" x14ac:dyDescent="0.25">
      <c r="B24" s="6" t="s">
        <v>3</v>
      </c>
      <c r="D24" s="1">
        <v>0</v>
      </c>
      <c r="E24" s="1">
        <v>0</v>
      </c>
      <c r="F24" s="1">
        <v>0</v>
      </c>
      <c r="H24" s="15">
        <f>24/32</f>
        <v>0.75</v>
      </c>
      <c r="J24" s="1" t="s">
        <v>43</v>
      </c>
      <c r="K24" s="17">
        <v>25</v>
      </c>
      <c r="L24" s="17">
        <v>25</v>
      </c>
      <c r="M24" s="17">
        <v>25</v>
      </c>
      <c r="O24" s="15">
        <f>N23/O23</f>
        <v>0.91864406779661012</v>
      </c>
    </row>
    <row r="25" spans="1:17" x14ac:dyDescent="0.25">
      <c r="B25" s="6" t="s">
        <v>4</v>
      </c>
      <c r="D25" s="1">
        <v>0</v>
      </c>
      <c r="E25" s="1">
        <v>0</v>
      </c>
      <c r="F25" s="1">
        <v>0</v>
      </c>
      <c r="M25" s="17"/>
      <c r="N25" s="19"/>
      <c r="Q25" s="1">
        <f>97-75</f>
        <v>22</v>
      </c>
    </row>
    <row r="26" spans="1:17" x14ac:dyDescent="0.25">
      <c r="B26" s="6" t="s">
        <v>5</v>
      </c>
      <c r="D26" s="1">
        <v>0</v>
      </c>
      <c r="E26" s="1">
        <v>0</v>
      </c>
      <c r="F26" s="1">
        <v>0</v>
      </c>
      <c r="M26" s="17"/>
    </row>
    <row r="27" spans="1:17" x14ac:dyDescent="0.25">
      <c r="B27" s="6" t="s">
        <v>6</v>
      </c>
      <c r="D27" s="1">
        <v>0</v>
      </c>
      <c r="E27" s="1">
        <v>0</v>
      </c>
      <c r="F27" s="1">
        <v>0</v>
      </c>
      <c r="J27" s="1" t="s">
        <v>44</v>
      </c>
      <c r="K27" s="17">
        <f>K24*K23</f>
        <v>2450</v>
      </c>
      <c r="L27" s="17">
        <f t="shared" ref="L27:M27" si="4">L24*L23</f>
        <v>1875</v>
      </c>
      <c r="M27" s="17">
        <f t="shared" si="4"/>
        <v>2450</v>
      </c>
    </row>
    <row r="28" spans="1:17" x14ac:dyDescent="0.25">
      <c r="B28" s="6" t="s">
        <v>7</v>
      </c>
      <c r="D28" s="1">
        <v>0</v>
      </c>
      <c r="E28" s="1">
        <v>0</v>
      </c>
      <c r="F28" s="1">
        <v>0</v>
      </c>
      <c r="J28" s="1" t="s">
        <v>47</v>
      </c>
      <c r="K28" s="17">
        <v>7000</v>
      </c>
      <c r="L28" s="17">
        <v>7000</v>
      </c>
      <c r="M28" s="17">
        <v>7000</v>
      </c>
    </row>
    <row r="29" spans="1:17" x14ac:dyDescent="0.25">
      <c r="B29" s="6" t="s">
        <v>8</v>
      </c>
      <c r="D29" s="1">
        <v>0</v>
      </c>
      <c r="E29" s="1">
        <v>0</v>
      </c>
      <c r="F29" s="1">
        <v>0</v>
      </c>
      <c r="K29" s="17">
        <f>K28*K27</f>
        <v>17150000</v>
      </c>
      <c r="L29" s="17">
        <f t="shared" ref="L29:M29" si="5">L28*L27</f>
        <v>13125000</v>
      </c>
      <c r="M29" s="17">
        <f t="shared" si="5"/>
        <v>17150000</v>
      </c>
      <c r="N29" s="19">
        <f>SUM(K29:M29)</f>
        <v>47425000</v>
      </c>
      <c r="P29" s="15">
        <f>L23/M23</f>
        <v>0.76530612244897955</v>
      </c>
    </row>
    <row r="30" spans="1:17" x14ac:dyDescent="0.25">
      <c r="B30" s="6" t="s">
        <v>9</v>
      </c>
      <c r="D30" s="1">
        <v>0</v>
      </c>
      <c r="E30" s="1">
        <v>0</v>
      </c>
      <c r="F30" s="1">
        <v>0</v>
      </c>
    </row>
    <row r="31" spans="1:17" x14ac:dyDescent="0.25">
      <c r="B31" s="6" t="s">
        <v>10</v>
      </c>
      <c r="D31" s="1">
        <v>0</v>
      </c>
      <c r="E31" s="1">
        <v>0</v>
      </c>
      <c r="F31" s="1">
        <v>0</v>
      </c>
      <c r="O31" s="19">
        <v>23734619.999999996</v>
      </c>
    </row>
    <row r="32" spans="1:17" x14ac:dyDescent="0.25">
      <c r="B32" s="6" t="s">
        <v>11</v>
      </c>
      <c r="D32" s="1">
        <v>0</v>
      </c>
      <c r="E32" s="1">
        <v>0</v>
      </c>
      <c r="F32" s="1">
        <v>0</v>
      </c>
      <c r="J32" s="1" t="s">
        <v>45</v>
      </c>
      <c r="K32" s="17">
        <v>17100</v>
      </c>
      <c r="L32" s="17">
        <v>17100</v>
      </c>
      <c r="M32" s="17">
        <v>17100</v>
      </c>
    </row>
    <row r="35" spans="1:15" x14ac:dyDescent="0.25">
      <c r="A35" s="1" t="s">
        <v>14</v>
      </c>
      <c r="B35" s="1" t="s">
        <v>15</v>
      </c>
      <c r="C35" s="11">
        <v>850</v>
      </c>
      <c r="D35" s="2">
        <f>C35/$C$44</f>
        <v>0.37694013303769403</v>
      </c>
      <c r="K35" s="17">
        <v>1230</v>
      </c>
      <c r="L35" s="17">
        <f>K35*L32</f>
        <v>21033000</v>
      </c>
    </row>
    <row r="36" spans="1:15" x14ac:dyDescent="0.25">
      <c r="A36" s="1" t="s">
        <v>16</v>
      </c>
      <c r="B36" s="1" t="s">
        <v>17</v>
      </c>
      <c r="C36" s="11">
        <v>50</v>
      </c>
      <c r="D36" s="2">
        <f t="shared" ref="D36:D43" si="6">C36/$C$44</f>
        <v>2.2172949002217297E-2</v>
      </c>
      <c r="K36" s="17">
        <f>K35*O24</f>
        <v>1129.9322033898304</v>
      </c>
    </row>
    <row r="37" spans="1:15" x14ac:dyDescent="0.25">
      <c r="A37" s="1" t="s">
        <v>18</v>
      </c>
      <c r="B37" s="1" t="s">
        <v>19</v>
      </c>
      <c r="C37" s="11">
        <v>300</v>
      </c>
      <c r="D37" s="2">
        <f t="shared" si="6"/>
        <v>0.13303769401330376</v>
      </c>
      <c r="K37" s="17">
        <f>K36*K32</f>
        <v>19321840.677966099</v>
      </c>
    </row>
    <row r="38" spans="1:15" x14ac:dyDescent="0.25">
      <c r="A38" s="1" t="s">
        <v>20</v>
      </c>
      <c r="B38" s="1" t="s">
        <v>21</v>
      </c>
      <c r="C38" s="11">
        <v>200</v>
      </c>
      <c r="D38" s="2">
        <f t="shared" si="6"/>
        <v>8.8691796008869186E-2</v>
      </c>
    </row>
    <row r="39" spans="1:15" x14ac:dyDescent="0.25">
      <c r="A39" s="1" t="s">
        <v>22</v>
      </c>
      <c r="B39" s="1" t="s">
        <v>23</v>
      </c>
      <c r="C39" s="12">
        <v>200</v>
      </c>
      <c r="D39" s="2">
        <f t="shared" si="6"/>
        <v>8.8691796008869186E-2</v>
      </c>
    </row>
    <row r="40" spans="1:15" x14ac:dyDescent="0.25">
      <c r="A40" s="1" t="s">
        <v>24</v>
      </c>
      <c r="B40" s="1" t="s">
        <v>25</v>
      </c>
      <c r="C40" s="13">
        <v>24</v>
      </c>
      <c r="D40" s="2">
        <f t="shared" si="6"/>
        <v>1.0643015521064302E-2</v>
      </c>
    </row>
    <row r="41" spans="1:15" x14ac:dyDescent="0.25">
      <c r="A41" s="1" t="s">
        <v>26</v>
      </c>
      <c r="B41" s="1" t="s">
        <v>27</v>
      </c>
      <c r="C41" s="13">
        <v>81</v>
      </c>
      <c r="D41" s="2">
        <f t="shared" si="6"/>
        <v>3.5920177383592017E-2</v>
      </c>
    </row>
    <row r="42" spans="1:15" x14ac:dyDescent="0.25">
      <c r="A42" s="1" t="s">
        <v>28</v>
      </c>
      <c r="B42" s="1" t="s">
        <v>29</v>
      </c>
      <c r="C42" s="11">
        <v>70</v>
      </c>
      <c r="D42" s="2">
        <f t="shared" si="6"/>
        <v>3.1042128603104215E-2</v>
      </c>
    </row>
    <row r="43" spans="1:15" x14ac:dyDescent="0.25">
      <c r="A43" s="1" t="s">
        <v>30</v>
      </c>
      <c r="B43" s="1" t="s">
        <v>31</v>
      </c>
      <c r="C43" s="13">
        <v>479</v>
      </c>
      <c r="D43" s="2">
        <f t="shared" si="6"/>
        <v>0.21241685144124167</v>
      </c>
    </row>
    <row r="44" spans="1:15" ht="15.75" x14ac:dyDescent="0.25">
      <c r="A44" s="1" t="s">
        <v>32</v>
      </c>
      <c r="C44" s="14">
        <v>2255</v>
      </c>
      <c r="K44" s="17">
        <v>47</v>
      </c>
      <c r="L44" s="17">
        <v>2864305</v>
      </c>
      <c r="N44" s="17"/>
    </row>
    <row r="45" spans="1:15" x14ac:dyDescent="0.25">
      <c r="K45" s="17">
        <v>166</v>
      </c>
      <c r="L45" s="17">
        <f>(L44*K45)/K44</f>
        <v>10116481.489361702</v>
      </c>
      <c r="N45" s="17"/>
    </row>
    <row r="46" spans="1:15" x14ac:dyDescent="0.25">
      <c r="L46" s="17">
        <v>807816</v>
      </c>
      <c r="N46" s="18"/>
      <c r="O46" s="16"/>
    </row>
    <row r="47" spans="1:15" x14ac:dyDescent="0.25">
      <c r="L47" s="17">
        <v>1962209</v>
      </c>
    </row>
    <row r="48" spans="1:15" x14ac:dyDescent="0.25">
      <c r="L48" s="17">
        <v>2074352</v>
      </c>
    </row>
    <row r="49" spans="12:12" x14ac:dyDescent="0.25">
      <c r="L49" s="17">
        <v>1757325</v>
      </c>
    </row>
    <row r="50" spans="12:12" x14ac:dyDescent="0.25">
      <c r="L50" s="17">
        <v>1324863</v>
      </c>
    </row>
    <row r="51" spans="12:12" x14ac:dyDescent="0.25">
      <c r="L51" s="17">
        <v>2821609</v>
      </c>
    </row>
    <row r="52" spans="12:12" x14ac:dyDescent="0.25">
      <c r="L52" s="17">
        <v>1913076</v>
      </c>
    </row>
    <row r="53" spans="12:12" x14ac:dyDescent="0.25">
      <c r="L53" s="17">
        <v>335504</v>
      </c>
    </row>
    <row r="54" spans="12:12" x14ac:dyDescent="0.25">
      <c r="L54" s="17">
        <f>SUM(L45:L53)</f>
        <v>23113235.489361703</v>
      </c>
    </row>
  </sheetData>
  <mergeCells count="1">
    <mergeCell ref="D18: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2023-03-15T08:30:03Z</dcterms:modified>
</cp:coreProperties>
</file>