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Z:\In Progress Files\Mahesh Joshi\uploads\VIS(2022-23)-PL709-598-978\"/>
    </mc:Choice>
  </mc:AlternateContent>
  <xr:revisionPtr revIDLastSave="0" documentId="13_ncr:1_{1B2D1149-A956-466A-B901-5E0CE8B0D69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working" sheetId="2" r:id="rId1"/>
    <sheet name="Sheet1" sheetId="1" r:id="rId2"/>
    <sheet name="Sheet2" sheetId="3" r:id="rId3"/>
    <sheet name="Sheet3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7" i="2" l="1"/>
  <c r="R7" i="2"/>
  <c r="P7" i="2"/>
  <c r="O7" i="2"/>
  <c r="N7" i="2"/>
  <c r="R4" i="2"/>
  <c r="R5" i="2"/>
  <c r="R6" i="2"/>
  <c r="P4" i="2"/>
  <c r="P5" i="2"/>
  <c r="P6" i="2"/>
  <c r="O4" i="2"/>
  <c r="O5" i="2"/>
  <c r="O6" i="2"/>
  <c r="N4" i="2"/>
  <c r="N5" i="2"/>
  <c r="N6" i="2"/>
  <c r="L4" i="2"/>
  <c r="L5" i="2"/>
  <c r="L6" i="2"/>
  <c r="I4" i="2"/>
  <c r="I5" i="2"/>
  <c r="I6" i="2"/>
  <c r="F7" i="2"/>
  <c r="E4" i="2"/>
  <c r="E5" i="2"/>
  <c r="E6" i="2"/>
  <c r="E3" i="2"/>
  <c r="E7" i="2" s="1"/>
  <c r="O18" i="1"/>
  <c r="N18" i="1"/>
  <c r="K13" i="1"/>
  <c r="M6" i="4" l="1"/>
  <c r="K5" i="4"/>
  <c r="I5" i="4"/>
  <c r="F6" i="4"/>
  <c r="D4" i="4"/>
  <c r="I3" i="3" l="1"/>
  <c r="G3" i="3"/>
  <c r="D3" i="3"/>
  <c r="J3" i="3" l="1"/>
  <c r="K3" i="3" s="1"/>
  <c r="M3" i="3" s="1"/>
  <c r="G4" i="1" l="1"/>
  <c r="G5" i="1" s="1"/>
  <c r="E5" i="1"/>
  <c r="C5" i="1"/>
  <c r="L3" i="2" l="1"/>
  <c r="I3" i="2"/>
  <c r="N3" i="2" l="1"/>
  <c r="O3" i="2" l="1"/>
  <c r="P3" i="2" l="1"/>
  <c r="R3" i="2" s="1"/>
</calcChain>
</file>

<file path=xl/sharedStrings.xml><?xml version="1.0" encoding="utf-8"?>
<sst xmlns="http://schemas.openxmlformats.org/spreadsheetml/2006/main" count="49" uniqueCount="39">
  <si>
    <t>SR. No.</t>
  </si>
  <si>
    <t>Type of Structure</t>
  </si>
  <si>
    <t xml:space="preserve">Year of Valuation </t>
  </si>
  <si>
    <t>Total Life Consumed 
(In year)</t>
  </si>
  <si>
    <t>Total Economical Life
(In year)</t>
  </si>
  <si>
    <t>Salvage value</t>
  </si>
  <si>
    <t>Depreciation Rate</t>
  </si>
  <si>
    <t>Plinth Area  Rate 
(In per sq ft)</t>
  </si>
  <si>
    <t>Gross Replacement Value
(INR)</t>
  </si>
  <si>
    <t xml:space="preserve">Depreciation
(INR) </t>
  </si>
  <si>
    <t>Depreciated Value
(INR)</t>
  </si>
  <si>
    <t>Depreciated Replacement Market Value
(INR)</t>
  </si>
  <si>
    <t>TOTAL</t>
  </si>
  <si>
    <t>Remarks:</t>
  </si>
  <si>
    <t>3. The valuation is done by considering the depreciated replacement cost approach.</t>
  </si>
  <si>
    <t>Detoration</t>
  </si>
  <si>
    <t>Details of Building</t>
  </si>
  <si>
    <t>4.We have taken the year of construction from information provided to us during the survey.</t>
  </si>
  <si>
    <t>Boundary wall valuation</t>
  </si>
  <si>
    <t>Year of Construction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</si>
  <si>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</si>
  <si>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</si>
  <si>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Discounting Factor</t>
  </si>
  <si>
    <t>RCC Framed Structure</t>
  </si>
  <si>
    <t>Covered area (in sq.mtr)</t>
  </si>
  <si>
    <t>Covered Area 
(in sq ft)</t>
  </si>
  <si>
    <t>Year of Construction (Approximately)</t>
  </si>
  <si>
    <t>Height in Feet</t>
  </si>
  <si>
    <r>
      <t xml:space="preserve">Wall
</t>
    </r>
    <r>
      <rPr>
        <b/>
        <i/>
        <sz val="10"/>
        <rFont val="Calibri"/>
        <family val="2"/>
        <scheme val="minor"/>
      </rPr>
      <t>(in Running mtr.)As per approved plan approx.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</si>
  <si>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running mtr)</t>
    </r>
  </si>
  <si>
    <t>2.The subject property is consturcted with RCC Framed type.</t>
  </si>
  <si>
    <t>1. All the details pertaing to the building area statement such as area, floor, etc has been taken from the site survey measurement.</t>
  </si>
  <si>
    <t>5.As per our site survey we have observed the maintenance of the building is averege</t>
  </si>
  <si>
    <t>Basement</t>
  </si>
  <si>
    <t>Ground</t>
  </si>
  <si>
    <t>First</t>
  </si>
  <si>
    <t>Second</t>
  </si>
  <si>
    <t>1/1.19</t>
  </si>
  <si>
    <t xml:space="preserve">M/s. AMRIT AUTO |RESIDENTIAL PROPERTY SHRI RAMNAGAR COLONY, JWALAPUR, PIN CODE- 249401, DISTRICT HARIDWAR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</si>
</sst>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0"/>
    <numFmt numFmtId="165" formatCode="_ &quot;₹&quot;\ * #,##0_ ;_ &quot;₹&quot;\ * \-#,##0_ ;_ &quot;₹&quot;\ * &quot;-&quot;??_ ;_ @_ 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2" borderId="1" xfId="3" applyFont="1" applyBorder="1" applyAlignment="1">
      <alignment horizontal="center" vertical="center" wrapText="1"/>
    </xf>
    <xf numFmtId="9" fontId="2" fillId="2" borderId="1" xfId="3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 wrapText="1"/>
    </xf>
    <xf numFmtId="9" fontId="0" fillId="0" borderId="1" xfId="2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 wrapText="1"/>
    </xf>
    <xf numFmtId="165" fontId="0" fillId="0" borderId="0" xfId="0" applyNumberFormat="1"/>
    <xf numFmtId="43" fontId="0" fillId="0" borderId="0" xfId="0" applyNumberFormat="1"/>
    <xf numFmtId="2" fontId="2" fillId="0" borderId="1" xfId="0" applyNumberFormat="1" applyFont="1" applyBorder="1" applyAlignment="1">
      <alignment horizontal="center" vertical="center" wrapText="1"/>
    </xf>
    <xf numFmtId="166" fontId="0" fillId="0" borderId="0" xfId="6" applyNumberFormat="1" applyFont="1"/>
    <xf numFmtId="0" fontId="6" fillId="4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66" fontId="0" fillId="0" borderId="1" xfId="6" applyNumberFormat="1" applyFont="1" applyBorder="1" applyAlignment="1">
      <alignment horizontal="center" vertical="center" wrapText="1"/>
    </xf>
    <xf numFmtId="43" fontId="0" fillId="0" borderId="1" xfId="0" applyNumberFormat="1" applyBorder="1" applyAlignment="1">
      <alignment horizontal="center" vertical="center" wrapText="1"/>
    </xf>
    <xf numFmtId="166" fontId="2" fillId="2" borderId="1" xfId="6" applyNumberFormat="1" applyFont="1" applyFill="1" applyBorder="1" applyAlignment="1">
      <alignment horizontal="center" vertical="center" wrapText="1"/>
    </xf>
    <xf numFmtId="166" fontId="2" fillId="0" borderId="1" xfId="6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</cellXfs>
  <cellStyles count="7">
    <cellStyle name="40% - Accent1" xfId="3" builtinId="31"/>
    <cellStyle name="Comma" xfId="6" builtinId="3"/>
    <cellStyle name="Comma 2" xfId="4" xr:uid="{00000000-0005-0000-0000-000002000000}"/>
    <cellStyle name="Currency" xfId="1" builtinId="4"/>
    <cellStyle name="Currency 2" xfId="5" xr:uid="{00000000-0005-0000-0000-000004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zoomScale="85" zoomScaleNormal="85" workbookViewId="0">
      <selection activeCell="R19" sqref="R19"/>
    </sheetView>
  </sheetViews>
  <sheetFormatPr defaultRowHeight="15" x14ac:dyDescent="0.25"/>
  <cols>
    <col min="1" max="1" width="7.28515625" customWidth="1"/>
    <col min="2" max="2" width="17.42578125" bestFit="1" customWidth="1"/>
    <col min="3" max="3" width="9" customWidth="1"/>
    <col min="4" max="4" width="16.28515625" bestFit="1" customWidth="1"/>
    <col min="5" max="5" width="8" customWidth="1"/>
    <col min="6" max="6" width="8.42578125" customWidth="1"/>
    <col min="7" max="7" width="15.140625" customWidth="1"/>
    <col min="8" max="8" width="11.42578125" customWidth="1"/>
    <col min="9" max="9" width="10.42578125" customWidth="1"/>
    <col min="10" max="10" width="11.28515625" customWidth="1"/>
    <col min="11" max="11" width="7.7109375" customWidth="1"/>
    <col min="12" max="12" width="6.5703125" customWidth="1"/>
    <col min="13" max="13" width="11.85546875" customWidth="1"/>
    <col min="14" max="14" width="13.28515625" customWidth="1"/>
    <col min="15" max="16" width="15.140625" customWidth="1"/>
    <col min="17" max="17" width="11.7109375" customWidth="1"/>
    <col min="18" max="18" width="15.140625" customWidth="1"/>
    <col min="20" max="20" width="5.85546875" bestFit="1" customWidth="1"/>
  </cols>
  <sheetData>
    <row r="1" spans="1:18" ht="48.75" customHeight="1" x14ac:dyDescent="0.25">
      <c r="A1" s="25" t="s">
        <v>38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ht="60" x14ac:dyDescent="0.25">
      <c r="A2" s="1" t="s">
        <v>0</v>
      </c>
      <c r="B2" s="1" t="s">
        <v>16</v>
      </c>
      <c r="C2" s="1" t="s">
        <v>27</v>
      </c>
      <c r="D2" s="1" t="s">
        <v>1</v>
      </c>
      <c r="E2" s="1" t="s">
        <v>24</v>
      </c>
      <c r="F2" s="23" t="s">
        <v>25</v>
      </c>
      <c r="G2" s="1" t="s">
        <v>26</v>
      </c>
      <c r="H2" s="1" t="s">
        <v>2</v>
      </c>
      <c r="I2" s="1" t="s">
        <v>3</v>
      </c>
      <c r="J2" s="1" t="s">
        <v>4</v>
      </c>
      <c r="K2" s="1" t="s">
        <v>5</v>
      </c>
      <c r="L2" s="1" t="s">
        <v>6</v>
      </c>
      <c r="M2" s="1" t="s">
        <v>7</v>
      </c>
      <c r="N2" s="1" t="s">
        <v>8</v>
      </c>
      <c r="O2" s="1" t="s">
        <v>9</v>
      </c>
      <c r="P2" s="1" t="s">
        <v>10</v>
      </c>
      <c r="Q2" s="2" t="s">
        <v>15</v>
      </c>
      <c r="R2" s="1" t="s">
        <v>11</v>
      </c>
    </row>
    <row r="3" spans="1:18" ht="30" x14ac:dyDescent="0.25">
      <c r="A3" s="3">
        <v>1</v>
      </c>
      <c r="B3" s="3" t="s">
        <v>33</v>
      </c>
      <c r="C3" s="3">
        <v>10</v>
      </c>
      <c r="D3" s="3" t="s">
        <v>23</v>
      </c>
      <c r="E3" s="22">
        <f>F3/10.764</f>
        <v>46.451133407655149</v>
      </c>
      <c r="F3" s="21">
        <v>500</v>
      </c>
      <c r="G3" s="3">
        <v>2010</v>
      </c>
      <c r="H3" s="3">
        <v>2023</v>
      </c>
      <c r="I3" s="3">
        <f t="shared" ref="I3:I6" si="0">H3-G3</f>
        <v>13</v>
      </c>
      <c r="J3" s="3">
        <v>60</v>
      </c>
      <c r="K3" s="4">
        <v>0.1</v>
      </c>
      <c r="L3" s="5">
        <f>(1-K3)/J3</f>
        <v>1.5000000000000001E-2</v>
      </c>
      <c r="M3" s="6">
        <v>1500</v>
      </c>
      <c r="N3" s="6">
        <f>M3*F3</f>
        <v>750000</v>
      </c>
      <c r="O3" s="6">
        <f t="shared" ref="O3:O6" si="1">N3*L3*I3</f>
        <v>146250</v>
      </c>
      <c r="P3" s="6">
        <f t="shared" ref="P3:P6" si="2">MAX(N3-O3,0)</f>
        <v>603750</v>
      </c>
      <c r="Q3" s="7">
        <v>0</v>
      </c>
      <c r="R3" s="6">
        <f>IF(P3&gt;K3*N3,P3*(1-Q3),N3*K3)</f>
        <v>603750</v>
      </c>
    </row>
    <row r="4" spans="1:18" ht="30" x14ac:dyDescent="0.25">
      <c r="A4" s="3">
        <v>2</v>
      </c>
      <c r="B4" s="3" t="s">
        <v>34</v>
      </c>
      <c r="C4" s="3"/>
      <c r="D4" s="3" t="s">
        <v>23</v>
      </c>
      <c r="E4" s="22">
        <f t="shared" ref="E4:E6" si="3">F4/10.764</f>
        <v>104.23634336677816</v>
      </c>
      <c r="F4" s="21">
        <v>1122</v>
      </c>
      <c r="G4" s="3">
        <v>2010</v>
      </c>
      <c r="H4" s="3">
        <v>2023</v>
      </c>
      <c r="I4" s="3">
        <f t="shared" si="0"/>
        <v>13</v>
      </c>
      <c r="J4" s="3">
        <v>60</v>
      </c>
      <c r="K4" s="4">
        <v>0.1</v>
      </c>
      <c r="L4" s="5">
        <f t="shared" ref="L4:L6" si="4">(1-K4)/J4</f>
        <v>1.5000000000000001E-2</v>
      </c>
      <c r="M4" s="6">
        <v>1500</v>
      </c>
      <c r="N4" s="6">
        <f t="shared" ref="N4:N6" si="5">M4*F4</f>
        <v>1683000</v>
      </c>
      <c r="O4" s="6">
        <f t="shared" si="1"/>
        <v>328185.00000000006</v>
      </c>
      <c r="P4" s="6">
        <f t="shared" si="2"/>
        <v>1354815</v>
      </c>
      <c r="Q4" s="7">
        <v>0</v>
      </c>
      <c r="R4" s="6">
        <f t="shared" ref="R4:R6" si="6">IF(P4&gt;K4*N4,P4*(1-Q4),N4*K4)</f>
        <v>1354815</v>
      </c>
    </row>
    <row r="5" spans="1:18" ht="30" x14ac:dyDescent="0.25">
      <c r="A5" s="3">
        <v>3</v>
      </c>
      <c r="B5" s="3" t="s">
        <v>35</v>
      </c>
      <c r="C5" s="3"/>
      <c r="D5" s="3" t="s">
        <v>23</v>
      </c>
      <c r="E5" s="22">
        <f t="shared" si="3"/>
        <v>93.125232255667044</v>
      </c>
      <c r="F5" s="21">
        <v>1002.4</v>
      </c>
      <c r="G5" s="3">
        <v>2010</v>
      </c>
      <c r="H5" s="3">
        <v>2023</v>
      </c>
      <c r="I5" s="3">
        <f t="shared" si="0"/>
        <v>13</v>
      </c>
      <c r="J5" s="3">
        <v>60</v>
      </c>
      <c r="K5" s="4">
        <v>0.1</v>
      </c>
      <c r="L5" s="5">
        <f t="shared" si="4"/>
        <v>1.5000000000000001E-2</v>
      </c>
      <c r="M5" s="6">
        <v>1500</v>
      </c>
      <c r="N5" s="6">
        <f t="shared" si="5"/>
        <v>1503600</v>
      </c>
      <c r="O5" s="6">
        <f t="shared" si="1"/>
        <v>293202</v>
      </c>
      <c r="P5" s="6">
        <f t="shared" si="2"/>
        <v>1210398</v>
      </c>
      <c r="Q5" s="7">
        <v>0</v>
      </c>
      <c r="R5" s="6">
        <f t="shared" si="6"/>
        <v>1210398</v>
      </c>
    </row>
    <row r="6" spans="1:18" ht="30" x14ac:dyDescent="0.25">
      <c r="A6" s="3">
        <v>4</v>
      </c>
      <c r="B6" s="3" t="s">
        <v>36</v>
      </c>
      <c r="C6" s="3"/>
      <c r="D6" s="3" t="s">
        <v>23</v>
      </c>
      <c r="E6" s="22">
        <f t="shared" si="3"/>
        <v>70.512820512820511</v>
      </c>
      <c r="F6" s="21">
        <v>759</v>
      </c>
      <c r="G6" s="3">
        <v>2010</v>
      </c>
      <c r="H6" s="3">
        <v>2023</v>
      </c>
      <c r="I6" s="3">
        <f t="shared" si="0"/>
        <v>13</v>
      </c>
      <c r="J6" s="3">
        <v>60</v>
      </c>
      <c r="K6" s="4">
        <v>0.1</v>
      </c>
      <c r="L6" s="5">
        <f t="shared" si="4"/>
        <v>1.5000000000000001E-2</v>
      </c>
      <c r="M6" s="6">
        <v>1500</v>
      </c>
      <c r="N6" s="6">
        <f t="shared" si="5"/>
        <v>1138500</v>
      </c>
      <c r="O6" s="6">
        <f t="shared" si="1"/>
        <v>222007.5</v>
      </c>
      <c r="P6" s="6">
        <f t="shared" si="2"/>
        <v>916492.5</v>
      </c>
      <c r="Q6" s="7">
        <v>0</v>
      </c>
      <c r="R6" s="6">
        <f t="shared" si="6"/>
        <v>916492.5</v>
      </c>
    </row>
    <row r="7" spans="1:18" x14ac:dyDescent="0.25">
      <c r="A7" s="30" t="s">
        <v>12</v>
      </c>
      <c r="B7" s="30"/>
      <c r="C7" s="30"/>
      <c r="D7" s="30"/>
      <c r="E7" s="12">
        <f>SUM(E3:E6)</f>
        <v>314.32552954292089</v>
      </c>
      <c r="F7" s="24">
        <f>SUM(F3:F6)</f>
        <v>3383.4</v>
      </c>
      <c r="G7" s="30"/>
      <c r="H7" s="30"/>
      <c r="I7" s="30"/>
      <c r="J7" s="30"/>
      <c r="K7" s="30"/>
      <c r="L7" s="30"/>
      <c r="M7" s="30"/>
      <c r="N7" s="8">
        <f>SUM(N3:N6)</f>
        <v>5075100</v>
      </c>
      <c r="O7" s="8">
        <f>SUM(O3:O6)</f>
        <v>989644.5</v>
      </c>
      <c r="P7" s="8">
        <f>SUM(P3:P6)</f>
        <v>4085455.5</v>
      </c>
      <c r="Q7" s="9">
        <v>0</v>
      </c>
      <c r="R7" s="6">
        <f>SUM(R3:R6)</f>
        <v>4085455.5</v>
      </c>
    </row>
    <row r="8" spans="1:18" x14ac:dyDescent="0.25">
      <c r="A8" s="31" t="s">
        <v>13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</row>
    <row r="9" spans="1:18" x14ac:dyDescent="0.25">
      <c r="A9" s="26" t="s">
        <v>31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</row>
    <row r="10" spans="1:18" x14ac:dyDescent="0.25">
      <c r="A10" s="26" t="s">
        <v>30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</row>
    <row r="11" spans="1:18" x14ac:dyDescent="0.25">
      <c r="A11" s="26" t="s">
        <v>14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</row>
    <row r="12" spans="1:18" x14ac:dyDescent="0.25">
      <c r="A12" s="26" t="s">
        <v>17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</row>
    <row r="13" spans="1:18" x14ac:dyDescent="0.25">
      <c r="A13" s="27" t="s">
        <v>32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9"/>
    </row>
    <row r="15" spans="1:18" x14ac:dyDescent="0.25">
      <c r="F15" s="11"/>
    </row>
    <row r="17" spans="11:19" x14ac:dyDescent="0.25">
      <c r="S17">
        <f>R7/F7</f>
        <v>1207.5</v>
      </c>
    </row>
    <row r="18" spans="11:19" x14ac:dyDescent="0.25">
      <c r="K18" s="10"/>
    </row>
    <row r="19" spans="11:19" x14ac:dyDescent="0.25">
      <c r="M19" s="22"/>
    </row>
  </sheetData>
  <mergeCells count="9">
    <mergeCell ref="A1:R1"/>
    <mergeCell ref="A11:R11"/>
    <mergeCell ref="A12:R12"/>
    <mergeCell ref="A13:R13"/>
    <mergeCell ref="A7:D7"/>
    <mergeCell ref="G7:M7"/>
    <mergeCell ref="A8:R8"/>
    <mergeCell ref="A9:R9"/>
    <mergeCell ref="A10:R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O18"/>
  <sheetViews>
    <sheetView workbookViewId="0">
      <selection activeCell="P19" sqref="P19"/>
    </sheetView>
  </sheetViews>
  <sheetFormatPr defaultRowHeight="15" x14ac:dyDescent="0.25"/>
  <cols>
    <col min="2" max="2" width="12.42578125" bestFit="1" customWidth="1"/>
    <col min="3" max="3" width="14.28515625" bestFit="1" customWidth="1"/>
    <col min="5" max="5" width="14.28515625" bestFit="1" customWidth="1"/>
    <col min="8" max="8" width="20" customWidth="1"/>
    <col min="11" max="11" width="13.5703125" customWidth="1"/>
  </cols>
  <sheetData>
    <row r="3" spans="3:14" x14ac:dyDescent="0.25">
      <c r="C3">
        <v>87120</v>
      </c>
      <c r="E3">
        <v>7943455</v>
      </c>
      <c r="G3">
        <v>36000000</v>
      </c>
    </row>
    <row r="4" spans="3:14" x14ac:dyDescent="0.25">
      <c r="C4">
        <v>500</v>
      </c>
      <c r="E4">
        <v>2</v>
      </c>
      <c r="G4">
        <f>60000</f>
        <v>60000</v>
      </c>
    </row>
    <row r="5" spans="3:14" x14ac:dyDescent="0.25">
      <c r="C5" s="13">
        <f>C4*C3</f>
        <v>43560000</v>
      </c>
      <c r="E5" s="13">
        <f>E4*E3</f>
        <v>15886910</v>
      </c>
      <c r="G5">
        <f>G3/G4</f>
        <v>600</v>
      </c>
    </row>
    <row r="12" spans="3:14" x14ac:dyDescent="0.25">
      <c r="H12">
        <v>2003</v>
      </c>
      <c r="K12">
        <v>2017</v>
      </c>
    </row>
    <row r="13" spans="3:14" x14ac:dyDescent="0.25">
      <c r="H13" s="13">
        <v>6000000</v>
      </c>
      <c r="K13">
        <f>M161</f>
        <v>0</v>
      </c>
    </row>
    <row r="16" spans="3:14" x14ac:dyDescent="0.25">
      <c r="N16" t="s">
        <v>37</v>
      </c>
    </row>
    <row r="18" spans="14:15" x14ac:dyDescent="0.25">
      <c r="N18">
        <f>1/1.19</f>
        <v>0.84033613445378152</v>
      </c>
      <c r="O18">
        <f>N18*10.764</f>
        <v>9.045378151260504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"/>
  <sheetViews>
    <sheetView workbookViewId="0">
      <selection activeCell="G12" sqref="G12"/>
    </sheetView>
  </sheetViews>
  <sheetFormatPr defaultRowHeight="15" x14ac:dyDescent="0.25"/>
  <cols>
    <col min="1" max="2" width="8.7109375" bestFit="1" customWidth="1"/>
    <col min="3" max="3" width="8.42578125" bestFit="1" customWidth="1"/>
    <col min="5" max="5" width="8.5703125" bestFit="1" customWidth="1"/>
    <col min="6" max="6" width="7.7109375" bestFit="1" customWidth="1"/>
    <col min="7" max="7" width="9" customWidth="1"/>
    <col min="8" max="8" width="8" customWidth="1"/>
    <col min="9" max="9" width="11.5703125" customWidth="1"/>
    <col min="10" max="10" width="10.5703125" customWidth="1"/>
    <col min="11" max="11" width="11.5703125" customWidth="1"/>
    <col min="12" max="12" width="8.7109375" customWidth="1"/>
    <col min="13" max="13" width="11.5703125" bestFit="1" customWidth="1"/>
  </cols>
  <sheetData>
    <row r="1" spans="1:13" ht="15.75" x14ac:dyDescent="0.25">
      <c r="A1" s="25" t="s">
        <v>18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104.25" x14ac:dyDescent="0.25">
      <c r="A2" s="14" t="s">
        <v>28</v>
      </c>
      <c r="B2" s="14" t="s">
        <v>19</v>
      </c>
      <c r="C2" s="14" t="s">
        <v>2</v>
      </c>
      <c r="D2" s="14" t="s">
        <v>20</v>
      </c>
      <c r="E2" s="14" t="s">
        <v>21</v>
      </c>
      <c r="F2" s="14" t="s">
        <v>5</v>
      </c>
      <c r="G2" s="14" t="s">
        <v>6</v>
      </c>
      <c r="H2" s="14" t="s">
        <v>29</v>
      </c>
      <c r="I2" s="14" t="s">
        <v>8</v>
      </c>
      <c r="J2" s="14" t="s">
        <v>9</v>
      </c>
      <c r="K2" s="14" t="s">
        <v>10</v>
      </c>
      <c r="L2" s="14" t="s">
        <v>22</v>
      </c>
      <c r="M2" s="14" t="s">
        <v>11</v>
      </c>
    </row>
    <row r="3" spans="1:13" x14ac:dyDescent="0.25">
      <c r="A3" s="15">
        <v>140</v>
      </c>
      <c r="B3" s="16">
        <v>2000</v>
      </c>
      <c r="C3" s="16">
        <v>2023</v>
      </c>
      <c r="D3" s="16">
        <f>C3-B3</f>
        <v>23</v>
      </c>
      <c r="E3" s="16">
        <v>60</v>
      </c>
      <c r="F3" s="17">
        <v>0.1</v>
      </c>
      <c r="G3" s="18">
        <f>(1-F3)/E3</f>
        <v>1.5000000000000001E-2</v>
      </c>
      <c r="H3" s="19">
        <v>5000</v>
      </c>
      <c r="I3" s="19">
        <f>H3*A3</f>
        <v>700000</v>
      </c>
      <c r="J3" s="19">
        <f>I3*G3*D3</f>
        <v>241500</v>
      </c>
      <c r="K3" s="19">
        <f>MAX(I3-J3,0)</f>
        <v>458500</v>
      </c>
      <c r="L3" s="20">
        <v>0</v>
      </c>
      <c r="M3" s="19">
        <f>IF(K3&gt;F3*I3,K3*(1-L3),I3*F3)</f>
        <v>458500</v>
      </c>
    </row>
  </sheetData>
  <mergeCells count="1">
    <mergeCell ref="A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3:M6"/>
  <sheetViews>
    <sheetView workbookViewId="0">
      <selection activeCell="M6" sqref="M6"/>
    </sheetView>
  </sheetViews>
  <sheetFormatPr defaultRowHeight="15" x14ac:dyDescent="0.25"/>
  <cols>
    <col min="4" max="4" width="10" bestFit="1" customWidth="1"/>
    <col min="6" max="6" width="10" bestFit="1" customWidth="1"/>
    <col min="9" max="9" width="10" bestFit="1" customWidth="1"/>
  </cols>
  <sheetData>
    <row r="3" spans="4:13" x14ac:dyDescent="0.25">
      <c r="D3">
        <v>106500000</v>
      </c>
    </row>
    <row r="4" spans="4:13" x14ac:dyDescent="0.25">
      <c r="D4">
        <f>D3/1430</f>
        <v>74475.524475524478</v>
      </c>
      <c r="F4">
        <v>120000000</v>
      </c>
      <c r="I4">
        <v>115000000</v>
      </c>
      <c r="K4">
        <v>98500000</v>
      </c>
      <c r="M4">
        <v>94000000</v>
      </c>
    </row>
    <row r="5" spans="4:13" x14ac:dyDescent="0.25">
      <c r="F5">
        <v>1650</v>
      </c>
      <c r="I5">
        <f>I4/1340</f>
        <v>85820.895522388062</v>
      </c>
      <c r="K5">
        <f>K4/1600</f>
        <v>61562.5</v>
      </c>
      <c r="M5">
        <v>1385</v>
      </c>
    </row>
    <row r="6" spans="4:13" x14ac:dyDescent="0.25">
      <c r="F6">
        <f>F4/F5</f>
        <v>72727.272727272721</v>
      </c>
      <c r="M6">
        <f>M4/M5</f>
        <v>67870.036101083038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working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Gupta</dc:creator>
  <cp:lastModifiedBy>welcome</cp:lastModifiedBy>
  <dcterms:created xsi:type="dcterms:W3CDTF">2022-07-28T09:17:09Z</dcterms:created>
  <dcterms:modified xsi:type="dcterms:W3CDTF">2023-03-17T09:25:24Z</dcterms:modified>
</cp:coreProperties>
</file>