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Nutrionex Manufacturers\VIS(2022-23)-PL710-599-979\"/>
    </mc:Choice>
  </mc:AlternateContent>
  <bookViews>
    <workbookView xWindow="0" yWindow="0" windowWidth="216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P8" i="2"/>
  <c r="O7" i="2"/>
  <c r="P7" i="2" s="1"/>
  <c r="O8" i="2"/>
  <c r="Q8" i="2" s="1"/>
  <c r="S8" i="2" s="1"/>
  <c r="O9" i="2"/>
  <c r="P9" i="2" s="1"/>
  <c r="O5" i="2"/>
  <c r="M5" i="2"/>
  <c r="M7" i="2"/>
  <c r="M8" i="2"/>
  <c r="M9" i="2"/>
  <c r="J5" i="2"/>
  <c r="J7" i="2"/>
  <c r="J8" i="2"/>
  <c r="J9" i="2"/>
  <c r="E10" i="2"/>
  <c r="E6" i="2"/>
  <c r="E7" i="2"/>
  <c r="E8" i="2"/>
  <c r="E9" i="2"/>
  <c r="E5" i="2"/>
  <c r="F10" i="2"/>
  <c r="Q9" i="2" l="1"/>
  <c r="S9" i="2" s="1"/>
  <c r="Q7" i="2"/>
  <c r="S7" i="2" s="1"/>
  <c r="P5" i="2"/>
  <c r="Q5" i="2" s="1"/>
  <c r="G19" i="2"/>
  <c r="G18" i="2"/>
  <c r="O6" i="2"/>
  <c r="O10" i="2" s="1"/>
  <c r="M6" i="2"/>
  <c r="J6" i="2"/>
  <c r="D14" i="1"/>
  <c r="S5" i="2" l="1"/>
  <c r="P6" i="2"/>
  <c r="P10" i="2" s="1"/>
  <c r="G20" i="2"/>
  <c r="Q6" i="2"/>
  <c r="Q10" i="2" s="1"/>
  <c r="G14" i="1"/>
  <c r="G15" i="1"/>
  <c r="E6" i="1"/>
  <c r="S6" i="2" l="1"/>
  <c r="G16" i="1"/>
  <c r="F6" i="1"/>
  <c r="M5" i="1"/>
  <c r="J5" i="1"/>
  <c r="D19" i="2" l="1"/>
  <c r="D20" i="2" s="1"/>
  <c r="D21" i="2" s="1"/>
  <c r="D23" i="2" s="1"/>
  <c r="S10" i="2"/>
  <c r="O5" i="1"/>
  <c r="D22" i="2" l="1"/>
  <c r="G21" i="2"/>
  <c r="O6" i="1"/>
  <c r="P5" i="1"/>
  <c r="Q5" i="1" l="1"/>
  <c r="Q6" i="1" s="1"/>
  <c r="P6" i="1"/>
  <c r="S5" i="1" l="1"/>
  <c r="S6" i="1" s="1"/>
  <c r="D15" i="1" s="1"/>
  <c r="D16" i="1" s="1"/>
  <c r="D17" i="1" s="1"/>
  <c r="G17" i="1" l="1"/>
  <c r="D18" i="1"/>
  <c r="D19" i="1"/>
</calcChain>
</file>

<file path=xl/sharedStrings.xml><?xml version="1.0" encoding="utf-8"?>
<sst xmlns="http://schemas.openxmlformats.org/spreadsheetml/2006/main" count="84" uniqueCount="44">
  <si>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</si>
  <si>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</si>
  <si>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</si>
  <si>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</si>
  <si>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</si>
  <si>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</si>
  <si>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</si>
  <si>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</si>
  <si>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</si>
  <si>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</si>
  <si>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</si>
  <si>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</si>
  <si>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</si>
  <si>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</si>
  <si>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</si>
  <si>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</si>
  <si>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</si>
  <si>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</si>
  <si>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</si>
  <si>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</si>
  <si>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</si>
  <si>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</si>
  <si>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</si>
  <si>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</si>
  <si>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</si>
  <si>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</si>
  <si>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</si>
  <si>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</si>
  <si>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</si>
  <si>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</si>
  <si>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Total</t>
  </si>
  <si>
    <t>P.D.</t>
  </si>
  <si>
    <t>Ground + first + Second Floor</t>
  </si>
  <si>
    <r>
      <t xml:space="preserve">Height per floor </t>
    </r>
    <r>
      <rPr>
        <b/>
        <i/>
        <sz val="10"/>
        <rFont val="Calibri"/>
        <family val="2"/>
        <scheme val="minor"/>
      </rPr>
      <t>(in ft.)</t>
    </r>
  </si>
  <si>
    <t>2. The valuation is done by considering the Depreciated Replacement Cost Approach.</t>
  </si>
  <si>
    <t>1.Since it is a desktop valuation report no survey was carried out. Hence, all the covered area details has been considered from the old valuation report and TIR only.</t>
  </si>
  <si>
    <t>3. All the structure that has been taken in the area statemnet belonging to M/s. Nutrionex Manufacturers Ltd.</t>
  </si>
  <si>
    <t>BUILDING VALUATION OF M/S. NUTRIONEX MANUFACTURERS LTD.|PLOT NO. A-8, BHAGWAN DAS NAGAR, PUNJABI BAGH EAST, NEW DELHI</t>
  </si>
  <si>
    <t>BUILDING VALUATION OF M/S. NUTRIONEX MANUFACTURERS LTD.|PLOT NO. B-5 &amp; B-6, BHAGWAN DAS NAGAR, PUNJABI BAGH EAST, NEW DELHI</t>
  </si>
  <si>
    <t xml:space="preserve">Basement </t>
  </si>
  <si>
    <t>First Floor</t>
  </si>
  <si>
    <t xml:space="preserve">Second Floor </t>
  </si>
  <si>
    <t xml:space="preserve">Ground Floor </t>
  </si>
  <si>
    <t xml:space="preserve">Third Floor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</si>
</sst>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5" fontId="9" fillId="0" borderId="4" xfId="1" applyNumberFormat="1" applyFont="1" applyBorder="1" applyAlignment="1">
      <alignment horizontal="center" vertical="center"/>
    </xf>
    <xf numFmtId="0" fontId="2" fillId="4" borderId="0" xfId="0" applyFont="1" applyFill="1" applyBorder="1"/>
    <xf numFmtId="9" fontId="0" fillId="0" borderId="0" xfId="2" applyFont="1"/>
    <xf numFmtId="9" fontId="0" fillId="5" borderId="4" xfId="2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7" fontId="0" fillId="0" borderId="4" xfId="3" applyNumberFormat="1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9"/>
  <sheetViews>
    <sheetView zoomScale="85" zoomScaleNormal="85" workbookViewId="0">
      <selection activeCell="N14" sqref="N14"/>
    </sheetView>
  </sheetViews>
  <sheetFormatPr defaultRowHeight="15" x14ac:dyDescent="0.25"/>
  <cols>
    <col min="1" max="1" width="7.42578125" customWidth="1"/>
    <col min="2" max="2" width="8.85546875" customWidth="1"/>
    <col min="3" max="3" width="12.7109375" customWidth="1"/>
    <col min="4" max="4" width="15.7109375" style="12" customWidth="1"/>
    <col min="5" max="5" width="10.5703125" style="12" hidden="1" customWidth="1"/>
    <col min="6" max="6" width="10" customWidth="1"/>
    <col min="7" max="7" width="12.85546875" customWidth="1"/>
    <col min="8" max="8" width="13.28515625" customWidth="1"/>
    <col min="9" max="9" width="12.140625" customWidth="1"/>
    <col min="10" max="10" width="11.42578125" hidden="1" customWidth="1"/>
    <col min="11" max="11" width="12.140625" hidden="1" customWidth="1"/>
    <col min="12" max="12" width="9.140625" hidden="1" customWidth="1"/>
    <col min="13" max="13" width="12.140625" hidden="1" customWidth="1"/>
    <col min="14" max="14" width="12.5703125" customWidth="1"/>
    <col min="15" max="15" width="14.85546875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5.85546875" customWidth="1"/>
    <col min="20" max="20" width="0.28515625" hidden="1" customWidth="1"/>
    <col min="21" max="21" width="14.28515625" style="18" bestFit="1" customWidth="1"/>
  </cols>
  <sheetData>
    <row r="3" spans="2:21" ht="39.75" customHeight="1" x14ac:dyDescent="0.25">
      <c r="B3" s="31" t="s">
        <v>37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19</v>
      </c>
      <c r="F4" s="1" t="s">
        <v>3</v>
      </c>
      <c r="G4" s="1" t="s">
        <v>33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</row>
    <row r="5" spans="2:21" ht="66" customHeight="1" x14ac:dyDescent="0.25">
      <c r="B5" s="2">
        <v>1</v>
      </c>
      <c r="C5" s="4" t="s">
        <v>32</v>
      </c>
      <c r="D5" s="4" t="s">
        <v>16</v>
      </c>
      <c r="E5" s="4">
        <v>488.25</v>
      </c>
      <c r="F5" s="5">
        <v>5850</v>
      </c>
      <c r="G5" s="5">
        <v>12</v>
      </c>
      <c r="H5" s="3">
        <v>1970</v>
      </c>
      <c r="I5" s="3">
        <v>2023</v>
      </c>
      <c r="J5" s="3">
        <f>I5-H5</f>
        <v>53</v>
      </c>
      <c r="K5" s="3">
        <v>70</v>
      </c>
      <c r="L5" s="6">
        <v>0.1</v>
      </c>
      <c r="M5" s="7">
        <f>(1-L5)/K5</f>
        <v>1.2857142857142857E-2</v>
      </c>
      <c r="N5" s="8">
        <v>2000</v>
      </c>
      <c r="O5" s="8">
        <f>N5*F5</f>
        <v>11700000</v>
      </c>
      <c r="P5" s="8">
        <f t="shared" ref="P5" si="0">O5*M5*J5</f>
        <v>7972714.2857142854</v>
      </c>
      <c r="Q5" s="8">
        <f t="shared" ref="Q5" si="1">MAX(O5-P5,0)</f>
        <v>3727285.7142857146</v>
      </c>
      <c r="R5" s="9">
        <v>0</v>
      </c>
      <c r="S5" s="8">
        <f t="shared" ref="S5" si="2">IF(Q5&gt;L5*O5,Q5*(1-R5),O5*L5)</f>
        <v>3727285.7142857146</v>
      </c>
    </row>
    <row r="6" spans="2:21" ht="26.25" customHeight="1" x14ac:dyDescent="0.25">
      <c r="B6" s="28" t="s">
        <v>17</v>
      </c>
      <c r="C6" s="29"/>
      <c r="D6" s="30"/>
      <c r="E6" s="10">
        <f>SUM(E5:E5)</f>
        <v>488.25</v>
      </c>
      <c r="F6" s="5">
        <f>SUM(F5:F5)</f>
        <v>5850</v>
      </c>
      <c r="G6" s="28"/>
      <c r="H6" s="29"/>
      <c r="I6" s="29"/>
      <c r="J6" s="29"/>
      <c r="K6" s="29"/>
      <c r="L6" s="29"/>
      <c r="M6" s="29"/>
      <c r="N6" s="30"/>
      <c r="O6" s="11">
        <f>SUM(O5:O5)</f>
        <v>11700000</v>
      </c>
      <c r="P6" s="11">
        <f>SUM(P5:P5)</f>
        <v>7972714.2857142854</v>
      </c>
      <c r="Q6" s="11">
        <f>SUM(Q5:Q5)</f>
        <v>3727285.7142857146</v>
      </c>
      <c r="R6" s="11"/>
      <c r="S6" s="22">
        <f>SUM(S5:S5)</f>
        <v>3727285.7142857146</v>
      </c>
    </row>
    <row r="7" spans="2:21" x14ac:dyDescent="0.25">
      <c r="B7" s="34" t="s">
        <v>18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2:21" ht="28.5" customHeight="1" x14ac:dyDescent="0.25"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2:21" x14ac:dyDescent="0.25">
      <c r="B9" s="35" t="s">
        <v>34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2:21" ht="15" customHeight="1" x14ac:dyDescent="0.25">
      <c r="B10" s="35" t="s">
        <v>36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U10" s="21"/>
    </row>
    <row r="13" spans="2:21" ht="18.75" customHeight="1" x14ac:dyDescent="0.25">
      <c r="C13" s="15" t="s">
        <v>29</v>
      </c>
      <c r="D13" s="14">
        <v>0</v>
      </c>
      <c r="F13" s="26" t="s">
        <v>26</v>
      </c>
      <c r="G13" s="27"/>
    </row>
    <row r="14" spans="2:21" x14ac:dyDescent="0.25">
      <c r="C14" s="13" t="s">
        <v>20</v>
      </c>
      <c r="D14" s="14">
        <f>356*380000</f>
        <v>135280000</v>
      </c>
      <c r="F14" s="13" t="s">
        <v>27</v>
      </c>
      <c r="G14" s="14">
        <f>1000*14000*1.05</f>
        <v>14700000</v>
      </c>
    </row>
    <row r="15" spans="2:21" x14ac:dyDescent="0.25">
      <c r="C15" s="13" t="s">
        <v>21</v>
      </c>
      <c r="D15" s="14">
        <f>S6</f>
        <v>3727285.7142857146</v>
      </c>
      <c r="F15" s="13" t="s">
        <v>28</v>
      </c>
      <c r="G15" s="14" t="e">
        <f>(SUM(E5:E5)*10000*0.89+SUM(#REF!)*10000)</f>
        <v>#REF!</v>
      </c>
      <c r="J15" s="20"/>
    </row>
    <row r="16" spans="2:21" x14ac:dyDescent="0.25">
      <c r="C16" s="15" t="s">
        <v>22</v>
      </c>
      <c r="D16" s="16">
        <f>SUM(D13:D15)</f>
        <v>139007285.7142857</v>
      </c>
      <c r="F16" s="13" t="s">
        <v>30</v>
      </c>
      <c r="G16" s="14" t="e">
        <f>G15+G14</f>
        <v>#REF!</v>
      </c>
      <c r="J16" s="20"/>
    </row>
    <row r="17" spans="3:10" x14ac:dyDescent="0.25">
      <c r="C17" s="15" t="s">
        <v>23</v>
      </c>
      <c r="D17" s="16">
        <f>ROUND(D16,-5)</f>
        <v>139000000</v>
      </c>
      <c r="F17" s="23" t="s">
        <v>31</v>
      </c>
      <c r="G17" s="25" t="e">
        <f>1-(G16/D17)</f>
        <v>#REF!</v>
      </c>
      <c r="J17" s="18"/>
    </row>
    <row r="18" spans="3:10" x14ac:dyDescent="0.25">
      <c r="C18" s="13" t="s">
        <v>24</v>
      </c>
      <c r="D18" s="17">
        <f>0.85*D17</f>
        <v>118150000</v>
      </c>
      <c r="I18" s="24"/>
      <c r="J18" s="19"/>
    </row>
    <row r="19" spans="3:10" x14ac:dyDescent="0.25">
      <c r="C19" s="13" t="s">
        <v>25</v>
      </c>
      <c r="D19" s="17">
        <f>0.75*D17</f>
        <v>104250000</v>
      </c>
    </row>
  </sheetData>
  <mergeCells count="8">
    <mergeCell ref="F13:G13"/>
    <mergeCell ref="G6:N6"/>
    <mergeCell ref="B3:S3"/>
    <mergeCell ref="B6:D6"/>
    <mergeCell ref="B7:S7"/>
    <mergeCell ref="B10:S10"/>
    <mergeCell ref="B8:T8"/>
    <mergeCell ref="B9:T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3"/>
  <sheetViews>
    <sheetView tabSelected="1" zoomScale="85" zoomScaleNormal="85" workbookViewId="0">
      <selection activeCell="U6" sqref="U6"/>
    </sheetView>
  </sheetViews>
  <sheetFormatPr defaultRowHeight="15" x14ac:dyDescent="0.25"/>
  <cols>
    <col min="1" max="1" width="7.42578125" customWidth="1"/>
    <col min="2" max="2" width="8.85546875" customWidth="1"/>
    <col min="3" max="3" width="12.7109375" customWidth="1"/>
    <col min="4" max="4" width="17.28515625" style="12" customWidth="1"/>
    <col min="5" max="5" width="10.5703125" style="12" hidden="1" customWidth="1"/>
    <col min="6" max="6" width="10" customWidth="1"/>
    <col min="7" max="7" width="12.85546875" customWidth="1"/>
    <col min="8" max="8" width="13.28515625" customWidth="1"/>
    <col min="9" max="9" width="12.140625" customWidth="1"/>
    <col min="10" max="10" width="11.42578125" customWidth="1"/>
    <col min="11" max="11" width="12.140625" customWidth="1"/>
    <col min="12" max="12" width="9.140625" hidden="1" customWidth="1"/>
    <col min="13" max="13" width="12.140625" hidden="1" customWidth="1"/>
    <col min="14" max="14" width="12.5703125" customWidth="1"/>
    <col min="15" max="15" width="14.85546875" customWidth="1"/>
    <col min="16" max="16" width="16.85546875" hidden="1" customWidth="1"/>
    <col min="17" max="17" width="16.42578125" hidden="1" customWidth="1"/>
    <col min="18" max="18" width="12.7109375" hidden="1" customWidth="1"/>
    <col min="19" max="19" width="15.85546875" customWidth="1"/>
    <col min="20" max="20" width="0.28515625" customWidth="1"/>
    <col min="21" max="21" width="14.28515625" style="18" bestFit="1" customWidth="1"/>
  </cols>
  <sheetData>
    <row r="3" spans="2:21" ht="33" customHeight="1" x14ac:dyDescent="0.25">
      <c r="B3" s="31" t="s">
        <v>38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19</v>
      </c>
      <c r="F4" s="1" t="s">
        <v>3</v>
      </c>
      <c r="G4" s="1" t="s">
        <v>33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</row>
    <row r="5" spans="2:21" ht="54.75" customHeight="1" x14ac:dyDescent="0.25">
      <c r="B5" s="2">
        <v>1</v>
      </c>
      <c r="C5" s="4" t="s">
        <v>39</v>
      </c>
      <c r="D5" s="4" t="s">
        <v>16</v>
      </c>
      <c r="E5" s="38">
        <f>F5/10.764</f>
        <v>655.14678558156822</v>
      </c>
      <c r="F5" s="5">
        <v>7052</v>
      </c>
      <c r="G5" s="5">
        <v>12</v>
      </c>
      <c r="H5" s="3">
        <v>2004</v>
      </c>
      <c r="I5" s="3">
        <v>2023</v>
      </c>
      <c r="J5" s="3">
        <f>I5-H5</f>
        <v>19</v>
      </c>
      <c r="K5" s="3">
        <v>65</v>
      </c>
      <c r="L5" s="6">
        <v>0.1</v>
      </c>
      <c r="M5" s="7">
        <f>(1-L5)/K5</f>
        <v>1.3846153846153847E-2</v>
      </c>
      <c r="N5" s="8">
        <v>1200</v>
      </c>
      <c r="O5" s="8">
        <f>N5*F5</f>
        <v>8462400</v>
      </c>
      <c r="P5" s="8">
        <f t="shared" ref="P5:P9" si="0">O5*M5*J5</f>
        <v>2226262.153846154</v>
      </c>
      <c r="Q5" s="8">
        <f t="shared" ref="Q5:Q9" si="1">MAX(O5-P5,0)</f>
        <v>6236137.846153846</v>
      </c>
      <c r="R5" s="9">
        <v>0</v>
      </c>
      <c r="S5" s="8">
        <f t="shared" ref="S5:S9" si="2">IF(Q5&gt;L5*O5,Q5*(1-R5),O5*L5)</f>
        <v>6236137.846153846</v>
      </c>
    </row>
    <row r="6" spans="2:21" ht="51.75" customHeight="1" x14ac:dyDescent="0.25">
      <c r="B6" s="2">
        <v>2</v>
      </c>
      <c r="C6" s="37" t="s">
        <v>42</v>
      </c>
      <c r="D6" s="4" t="s">
        <v>16</v>
      </c>
      <c r="E6" s="38">
        <f t="shared" ref="E6:E9" si="3">F6/10.764</f>
        <v>655.14678558156822</v>
      </c>
      <c r="F6" s="5">
        <v>7052</v>
      </c>
      <c r="G6" s="5">
        <v>12</v>
      </c>
      <c r="H6" s="3">
        <v>2004</v>
      </c>
      <c r="I6" s="3">
        <v>2023</v>
      </c>
      <c r="J6" s="3">
        <f>I6-H6</f>
        <v>19</v>
      </c>
      <c r="K6" s="3">
        <v>65</v>
      </c>
      <c r="L6" s="6">
        <v>0.1</v>
      </c>
      <c r="M6" s="7">
        <f>(1-L6)/K6</f>
        <v>1.3846153846153847E-2</v>
      </c>
      <c r="N6" s="8">
        <v>1400</v>
      </c>
      <c r="O6" s="8">
        <f>N6*F6</f>
        <v>9872800</v>
      </c>
      <c r="P6" s="8">
        <f t="shared" si="0"/>
        <v>2597305.846153846</v>
      </c>
      <c r="Q6" s="8">
        <f t="shared" si="1"/>
        <v>7275494.153846154</v>
      </c>
      <c r="R6" s="9">
        <v>0</v>
      </c>
      <c r="S6" s="8">
        <f t="shared" si="2"/>
        <v>7275494.153846154</v>
      </c>
    </row>
    <row r="7" spans="2:21" ht="59.25" customHeight="1" x14ac:dyDescent="0.25">
      <c r="B7" s="2">
        <v>3</v>
      </c>
      <c r="C7" s="4" t="s">
        <v>40</v>
      </c>
      <c r="D7" s="4" t="s">
        <v>16</v>
      </c>
      <c r="E7" s="38">
        <f t="shared" si="3"/>
        <v>655.14678558156822</v>
      </c>
      <c r="F7" s="5">
        <v>7052</v>
      </c>
      <c r="G7" s="5">
        <v>12</v>
      </c>
      <c r="H7" s="3">
        <v>2004</v>
      </c>
      <c r="I7" s="3">
        <v>2023</v>
      </c>
      <c r="J7" s="3">
        <f t="shared" ref="J7:J9" si="4">I7-H7</f>
        <v>19</v>
      </c>
      <c r="K7" s="3">
        <v>65</v>
      </c>
      <c r="L7" s="6">
        <v>0.1</v>
      </c>
      <c r="M7" s="7">
        <f t="shared" ref="M7:M9" si="5">(1-L7)/K7</f>
        <v>1.3846153846153847E-2</v>
      </c>
      <c r="N7" s="8">
        <v>1400</v>
      </c>
      <c r="O7" s="8">
        <f t="shared" ref="O7:O9" si="6">N7*F7</f>
        <v>9872800</v>
      </c>
      <c r="P7" s="8">
        <f t="shared" si="0"/>
        <v>2597305.846153846</v>
      </c>
      <c r="Q7" s="8">
        <f t="shared" si="1"/>
        <v>7275494.153846154</v>
      </c>
      <c r="R7" s="9">
        <v>0</v>
      </c>
      <c r="S7" s="8">
        <f t="shared" si="2"/>
        <v>7275494.153846154</v>
      </c>
    </row>
    <row r="8" spans="2:21" ht="50.25" customHeight="1" x14ac:dyDescent="0.25">
      <c r="B8" s="2">
        <v>4</v>
      </c>
      <c r="C8" s="4" t="s">
        <v>41</v>
      </c>
      <c r="D8" s="4" t="s">
        <v>16</v>
      </c>
      <c r="E8" s="38">
        <f t="shared" si="3"/>
        <v>655.14678558156822</v>
      </c>
      <c r="F8" s="5">
        <v>7052</v>
      </c>
      <c r="G8" s="5">
        <v>12</v>
      </c>
      <c r="H8" s="3">
        <v>2004</v>
      </c>
      <c r="I8" s="3">
        <v>2023</v>
      </c>
      <c r="J8" s="3">
        <f t="shared" si="4"/>
        <v>19</v>
      </c>
      <c r="K8" s="3">
        <v>65</v>
      </c>
      <c r="L8" s="6">
        <v>0.1</v>
      </c>
      <c r="M8" s="7">
        <f t="shared" si="5"/>
        <v>1.3846153846153847E-2</v>
      </c>
      <c r="N8" s="8">
        <v>1400</v>
      </c>
      <c r="O8" s="8">
        <f t="shared" si="6"/>
        <v>9872800</v>
      </c>
      <c r="P8" s="8">
        <f t="shared" si="0"/>
        <v>2597305.846153846</v>
      </c>
      <c r="Q8" s="8">
        <f t="shared" si="1"/>
        <v>7275494.153846154</v>
      </c>
      <c r="R8" s="9">
        <v>0</v>
      </c>
      <c r="S8" s="8">
        <f t="shared" si="2"/>
        <v>7275494.153846154</v>
      </c>
    </row>
    <row r="9" spans="2:21" ht="51" customHeight="1" x14ac:dyDescent="0.25">
      <c r="B9" s="2">
        <v>5</v>
      </c>
      <c r="C9" s="4" t="s">
        <v>43</v>
      </c>
      <c r="D9" s="4" t="s">
        <v>16</v>
      </c>
      <c r="E9" s="38">
        <f t="shared" si="3"/>
        <v>655.14678558156822</v>
      </c>
      <c r="F9" s="5">
        <v>7052</v>
      </c>
      <c r="G9" s="5">
        <v>12</v>
      </c>
      <c r="H9" s="3">
        <v>2004</v>
      </c>
      <c r="I9" s="3">
        <v>2023</v>
      </c>
      <c r="J9" s="3">
        <f t="shared" si="4"/>
        <v>19</v>
      </c>
      <c r="K9" s="3">
        <v>65</v>
      </c>
      <c r="L9" s="6">
        <v>0.1</v>
      </c>
      <c r="M9" s="7">
        <f t="shared" si="5"/>
        <v>1.3846153846153847E-2</v>
      </c>
      <c r="N9" s="8">
        <v>1400</v>
      </c>
      <c r="O9" s="8">
        <f t="shared" si="6"/>
        <v>9872800</v>
      </c>
      <c r="P9" s="8">
        <f t="shared" si="0"/>
        <v>2597305.846153846</v>
      </c>
      <c r="Q9" s="8">
        <f t="shared" si="1"/>
        <v>7275494.153846154</v>
      </c>
      <c r="R9" s="9">
        <v>0</v>
      </c>
      <c r="S9" s="8">
        <f t="shared" si="2"/>
        <v>7275494.153846154</v>
      </c>
    </row>
    <row r="10" spans="2:21" ht="26.25" customHeight="1" x14ac:dyDescent="0.25">
      <c r="B10" s="28" t="s">
        <v>17</v>
      </c>
      <c r="C10" s="29"/>
      <c r="D10" s="30"/>
      <c r="E10" s="39">
        <f>SUM(E5:E9)</f>
        <v>3275.733927907841</v>
      </c>
      <c r="F10" s="40">
        <f>SUM(F5:F9)</f>
        <v>35260</v>
      </c>
      <c r="G10" s="28"/>
      <c r="H10" s="29"/>
      <c r="I10" s="29"/>
      <c r="J10" s="29"/>
      <c r="K10" s="29"/>
      <c r="L10" s="29"/>
      <c r="M10" s="29"/>
      <c r="N10" s="30"/>
      <c r="O10" s="11">
        <f>SUM(O5:O9)</f>
        <v>47953600</v>
      </c>
      <c r="P10" s="11">
        <f>SUM(P5:P9)</f>
        <v>12615485.538461538</v>
      </c>
      <c r="Q10" s="11">
        <f>SUM(Q5:Q9)</f>
        <v>35338114.461538456</v>
      </c>
      <c r="R10" s="11"/>
      <c r="S10" s="22">
        <f>SUM(S5:S9)</f>
        <v>35338114.461538456</v>
      </c>
    </row>
    <row r="11" spans="2:21" x14ac:dyDescent="0.25">
      <c r="B11" s="34" t="s">
        <v>18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2:21" ht="19.5" customHeight="1" x14ac:dyDescent="0.25">
      <c r="B12" s="36" t="s">
        <v>35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spans="2:21" x14ac:dyDescent="0.25">
      <c r="B13" s="35" t="s">
        <v>34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2:21" ht="15" customHeight="1" x14ac:dyDescent="0.25">
      <c r="B14" s="35" t="s">
        <v>36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U14" s="21"/>
    </row>
    <row r="17" spans="3:10" ht="18.75" customHeight="1" x14ac:dyDescent="0.25">
      <c r="C17" s="15" t="s">
        <v>29</v>
      </c>
      <c r="D17" s="14">
        <v>0</v>
      </c>
      <c r="F17" s="26" t="s">
        <v>26</v>
      </c>
      <c r="G17" s="27"/>
    </row>
    <row r="18" spans="3:10" x14ac:dyDescent="0.25">
      <c r="C18" s="13" t="s">
        <v>20</v>
      </c>
      <c r="D18" s="14">
        <f>400000*1207</f>
        <v>482800000</v>
      </c>
      <c r="F18" s="13" t="s">
        <v>27</v>
      </c>
      <c r="G18" s="14">
        <f>1000*14000*1.05</f>
        <v>14700000</v>
      </c>
    </row>
    <row r="19" spans="3:10" x14ac:dyDescent="0.25">
      <c r="C19" s="13" t="s">
        <v>21</v>
      </c>
      <c r="D19" s="14">
        <f>S10</f>
        <v>35338114.461538456</v>
      </c>
      <c r="F19" s="13" t="s">
        <v>28</v>
      </c>
      <c r="G19" s="14" t="e">
        <f>(SUM(E6:E6)*10000*0.89+SUM(#REF!)*10000)</f>
        <v>#REF!</v>
      </c>
      <c r="J19" s="20"/>
    </row>
    <row r="20" spans="3:10" x14ac:dyDescent="0.25">
      <c r="C20" s="15" t="s">
        <v>22</v>
      </c>
      <c r="D20" s="16">
        <f>SUM(D17:D19)</f>
        <v>518138114.46153843</v>
      </c>
      <c r="F20" s="13" t="s">
        <v>30</v>
      </c>
      <c r="G20" s="14" t="e">
        <f>G19+G18</f>
        <v>#REF!</v>
      </c>
      <c r="J20" s="20"/>
    </row>
    <row r="21" spans="3:10" x14ac:dyDescent="0.25">
      <c r="C21" s="15" t="s">
        <v>23</v>
      </c>
      <c r="D21" s="16">
        <f>ROUND(D20,-5)</f>
        <v>518100000</v>
      </c>
      <c r="F21" s="23" t="s">
        <v>31</v>
      </c>
      <c r="G21" s="25" t="e">
        <f>1-(G20/D21)</f>
        <v>#REF!</v>
      </c>
      <c r="J21" s="18"/>
    </row>
    <row r="22" spans="3:10" x14ac:dyDescent="0.25">
      <c r="C22" s="13" t="s">
        <v>24</v>
      </c>
      <c r="D22" s="17">
        <f>0.85*D21</f>
        <v>440385000</v>
      </c>
      <c r="I22" s="24"/>
      <c r="J22" s="19"/>
    </row>
    <row r="23" spans="3:10" x14ac:dyDescent="0.25">
      <c r="C23" s="13" t="s">
        <v>25</v>
      </c>
      <c r="D23" s="17">
        <f>0.75*D21</f>
        <v>388575000</v>
      </c>
    </row>
  </sheetData>
  <mergeCells count="8">
    <mergeCell ref="B14:S14"/>
    <mergeCell ref="F17:G17"/>
    <mergeCell ref="B3:S3"/>
    <mergeCell ref="B10:D10"/>
    <mergeCell ref="G10:N10"/>
    <mergeCell ref="B11:S11"/>
    <mergeCell ref="B12:T12"/>
    <mergeCell ref="B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2022-11-04T05:05:51Z</dcterms:created>
  <dcterms:modified xsi:type="dcterms:W3CDTF">2023-03-21T11:27:23Z</dcterms:modified>
</cp:coreProperties>
</file>