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710-599-984\"/>
    </mc:Choice>
  </mc:AlternateContent>
  <bookViews>
    <workbookView xWindow="0" yWindow="0" windowWidth="20490" windowHeight="7755"/>
  </bookViews>
  <sheets>
    <sheet name="Boundary wall" sheetId="2" r:id="rId1"/>
    <sheet name="Building" sheetId="1" r:id="rId2"/>
  </sheets>
  <definedNames>
    <definedName name="_xlnm.Print_Area" localSheetId="1">Building!$B$2:$R$10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  <c r="J16" i="1"/>
  <c r="I6" i="1"/>
  <c r="L6" i="1"/>
  <c r="N6" i="1"/>
  <c r="F7" i="1"/>
  <c r="F6" i="1"/>
  <c r="F5" i="1"/>
  <c r="O6" i="1" l="1"/>
  <c r="P6" i="1" s="1"/>
  <c r="G20" i="1"/>
  <c r="G19" i="1"/>
  <c r="G16" i="1"/>
  <c r="W19" i="1" l="1"/>
  <c r="W26" i="1"/>
  <c r="W20" i="1"/>
  <c r="W15" i="1"/>
  <c r="U20" i="1" l="1"/>
  <c r="U15" i="1"/>
  <c r="U16" i="1" s="1"/>
  <c r="S15" i="1"/>
  <c r="E7" i="1"/>
  <c r="Q23" i="1"/>
  <c r="P23" i="1"/>
  <c r="G3" i="2" l="1"/>
  <c r="D3" i="2"/>
  <c r="I3" i="2"/>
  <c r="J3" i="2" s="1"/>
  <c r="T7" i="1"/>
  <c r="L5" i="1"/>
  <c r="I5" i="1"/>
  <c r="K3" i="2" l="1"/>
  <c r="M3" i="2" s="1"/>
  <c r="N5" i="1"/>
  <c r="N7" i="1" s="1"/>
  <c r="O5" i="1" l="1"/>
  <c r="P5" i="1" s="1"/>
  <c r="P7" i="1" s="1"/>
  <c r="U17" i="1" l="1"/>
  <c r="P14" i="1"/>
  <c r="P15" i="1" s="1"/>
  <c r="R5" i="1"/>
  <c r="R7" i="1" s="1"/>
  <c r="P16" i="1" l="1"/>
  <c r="P17" i="1"/>
</calcChain>
</file>

<file path=xl/sharedStrings.xml><?xml version="1.0" encoding="utf-8"?>
<sst xmlns="http://schemas.openxmlformats.org/spreadsheetml/2006/main" count="43" uniqueCount="32">
  <si>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</si>
  <si>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</si>
  <si>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</si>
  <si>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</si>
  <si>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</si>
  <si>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</si>
  <si>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</si>
  <si>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</si>
  <si>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</si>
  <si>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</si>
  <si>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</si>
  <si>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</si>
  <si>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</si>
  <si>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</si>
  <si>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</si>
  <si>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</si>
  <si>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t>S. No.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</si>
  <si>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</si>
  <si>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t xml:space="preserve">Guideline Rate </t>
  </si>
  <si>
    <t xml:space="preserve">Guideline Value 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</si>
  <si>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</si>
  <si>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</si>
  <si>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</si>
  <si>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 xml:space="preserve">Building </t>
  </si>
  <si>
    <t xml:space="preserve">NUTRIONEX MANUFACTURERS LTD|SITUATED AT VILLAGE SINGHU, TEHSIL NARELA, DELHI - 110036 </t>
  </si>
  <si>
    <t>Plant area</t>
  </si>
  <si>
    <t>Office and Labour Quarter</t>
  </si>
  <si>
    <t>AC and Tin shed</t>
  </si>
  <si>
    <t xml:space="preserve">I-Beam Girder with Stoneslabs </t>
  </si>
  <si>
    <t>1.Since it is a desktop valuation report no survey was carried out.Hence all the covered area details has been considered from the old valuation report  only.</t>
  </si>
  <si>
    <r>
      <t>2.</t>
    </r>
    <r>
      <rPr>
        <i/>
        <sz val="10"/>
        <color theme="1"/>
        <rFont val="Arial"/>
        <family val="2"/>
      </rPr>
      <t xml:space="preserve"> The valuation is done by considering the Depreciated Replacement Cost Approach.</t>
    </r>
  </si>
  <si>
    <t xml:space="preserve">not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</si>
</sst>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3" fontId="0" fillId="0" borderId="0" xfId="3" applyFont="1"/>
    <xf numFmtId="164" fontId="0" fillId="0" borderId="0" xfId="3" applyNumberFormat="1" applyFont="1"/>
    <xf numFmtId="164" fontId="0" fillId="0" borderId="1" xfId="3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/>
    <xf numFmtId="0" fontId="6" fillId="0" borderId="0" xfId="0" applyFont="1" applyAlignment="1">
      <alignment wrapText="1"/>
    </xf>
    <xf numFmtId="168" fontId="0" fillId="0" borderId="1" xfId="3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/>
    <xf numFmtId="166" fontId="0" fillId="0" borderId="0" xfId="0" applyNumberFormat="1"/>
    <xf numFmtId="167" fontId="2" fillId="0" borderId="1" xfId="3" applyNumberFormat="1" applyFont="1" applyBorder="1" applyAlignment="1">
      <alignment horizontal="center" vertical="center"/>
    </xf>
    <xf numFmtId="44" fontId="0" fillId="0" borderId="0" xfId="0" applyNumberFormat="1"/>
    <xf numFmtId="43" fontId="0" fillId="0" borderId="1" xfId="3" applyFont="1" applyBorder="1" applyAlignment="1">
      <alignment vertical="center" wrapText="1"/>
    </xf>
    <xf numFmtId="0" fontId="0" fillId="0" borderId="3" xfId="0" applyBorder="1" applyAlignment="1">
      <alignment vertical="center"/>
    </xf>
    <xf numFmtId="9" fontId="0" fillId="0" borderId="3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7" fontId="0" fillId="0" borderId="3" xfId="3" applyNumberFormat="1" applyFont="1" applyBorder="1" applyAlignment="1">
      <alignment vertical="center"/>
    </xf>
    <xf numFmtId="166" fontId="0" fillId="0" borderId="3" xfId="1" applyNumberFormat="1" applyFont="1" applyBorder="1" applyAlignment="1">
      <alignment vertical="center"/>
    </xf>
    <xf numFmtId="43" fontId="0" fillId="0" borderId="0" xfId="3" applyNumberFormat="1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5" zoomScaleNormal="85" workbookViewId="0">
      <selection activeCell="O3" sqref="O3:R7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10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  <col min="14" max="15" width="15.28515625" bestFit="1" customWidth="1"/>
  </cols>
  <sheetData>
    <row r="1" spans="1:15" ht="15.75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5" ht="91.5" x14ac:dyDescent="0.25">
      <c r="A2" s="11" t="s">
        <v>21</v>
      </c>
      <c r="B2" s="11" t="s">
        <v>0</v>
      </c>
      <c r="C2" s="11" t="s">
        <v>1</v>
      </c>
      <c r="D2" s="11" t="s">
        <v>11</v>
      </c>
      <c r="E2" s="11" t="s">
        <v>12</v>
      </c>
      <c r="F2" s="11" t="s">
        <v>3</v>
      </c>
      <c r="G2" s="11" t="s">
        <v>5</v>
      </c>
      <c r="H2" s="11" t="s">
        <v>22</v>
      </c>
      <c r="I2" s="11" t="s">
        <v>9</v>
      </c>
      <c r="J2" s="11" t="s">
        <v>6</v>
      </c>
      <c r="K2" s="11" t="s">
        <v>7</v>
      </c>
      <c r="L2" s="11" t="s">
        <v>10</v>
      </c>
      <c r="M2" s="11" t="s">
        <v>8</v>
      </c>
    </row>
    <row r="3" spans="1:15" x14ac:dyDescent="0.25">
      <c r="A3" s="7"/>
      <c r="B3" s="2">
        <v>2004</v>
      </c>
      <c r="C3" s="2">
        <v>2023</v>
      </c>
      <c r="D3" s="2">
        <f>C3-B3</f>
        <v>19</v>
      </c>
      <c r="E3" s="2">
        <v>60</v>
      </c>
      <c r="F3" s="3">
        <v>0.1</v>
      </c>
      <c r="G3" s="4">
        <f>(1-F3)/E3</f>
        <v>1.5000000000000001E-2</v>
      </c>
      <c r="H3" s="5">
        <v>1500</v>
      </c>
      <c r="I3" s="5">
        <f>H3*A3</f>
        <v>0</v>
      </c>
      <c r="J3" s="5">
        <f>I3*G3*D3</f>
        <v>0</v>
      </c>
      <c r="K3" s="5">
        <f>MAX(I3-J3,0)</f>
        <v>0</v>
      </c>
      <c r="L3" s="8">
        <v>0</v>
      </c>
      <c r="M3" s="5">
        <f>IF(K3&gt;F3*I3,K3*(1-L3),I3*F3)</f>
        <v>0</v>
      </c>
    </row>
    <row r="9" spans="1:15" x14ac:dyDescent="0.25">
      <c r="C9" t="s">
        <v>31</v>
      </c>
      <c r="N9" s="23"/>
    </row>
    <row r="12" spans="1:15" x14ac:dyDescent="0.25">
      <c r="O12" s="22"/>
    </row>
    <row r="13" spans="1:15" x14ac:dyDescent="0.25">
      <c r="O13" s="23"/>
    </row>
    <row r="14" spans="1:15" x14ac:dyDescent="0.25">
      <c r="O14" s="18"/>
    </row>
    <row r="15" spans="1:15" x14ac:dyDescent="0.25">
      <c r="O15" s="18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6"/>
  <sheetViews>
    <sheetView zoomScale="85" zoomScaleNormal="85" zoomScaleSheetLayoutView="85" workbookViewId="0">
      <selection activeCell="F12" sqref="F12"/>
    </sheetView>
  </sheetViews>
  <sheetFormatPr defaultRowHeight="15" x14ac:dyDescent="0.25"/>
  <cols>
    <col min="1" max="1" width="8" bestFit="1" customWidth="1"/>
    <col min="2" max="2" width="6.140625" bestFit="1" customWidth="1"/>
    <col min="3" max="3" width="16.42578125" style="14" bestFit="1" customWidth="1"/>
    <col min="4" max="4" width="16.28515625" style="14" bestFit="1" customWidth="1"/>
    <col min="5" max="5" width="10.85546875" style="14" bestFit="1" customWidth="1"/>
    <col min="6" max="6" width="14.28515625" style="17" bestFit="1" customWidth="1"/>
    <col min="7" max="7" width="12.28515625" bestFit="1" customWidth="1"/>
    <col min="8" max="8" width="9.5703125" bestFit="1" customWidth="1"/>
    <col min="9" max="9" width="17" bestFit="1" customWidth="1"/>
    <col min="10" max="10" width="17.7109375" bestFit="1" customWidth="1"/>
    <col min="11" max="11" width="7.7109375" hidden="1" customWidth="1"/>
    <col min="12" max="12" width="12.42578125" hidden="1" customWidth="1"/>
    <col min="13" max="13" width="14.5703125" bestFit="1" customWidth="1"/>
    <col min="14" max="14" width="16.7109375" customWidth="1"/>
    <col min="15" max="15" width="14.28515625" bestFit="1" customWidth="1"/>
    <col min="16" max="16" width="17.7109375" bestFit="1" customWidth="1"/>
    <col min="17" max="17" width="12" hidden="1" customWidth="1"/>
    <col min="18" max="18" width="37.28515625" style="15" hidden="1" customWidth="1"/>
    <col min="19" max="19" width="14.42578125" hidden="1" customWidth="1"/>
    <col min="20" max="20" width="8.7109375" hidden="1" customWidth="1"/>
    <col min="21" max="21" width="14.28515625" bestFit="1" customWidth="1"/>
    <col min="22" max="22" width="11" bestFit="1" customWidth="1"/>
    <col min="24" max="24" width="4" bestFit="1" customWidth="1"/>
    <col min="26" max="26" width="10" bestFit="1" customWidth="1"/>
    <col min="28" max="29" width="10" bestFit="1" customWidth="1"/>
  </cols>
  <sheetData>
    <row r="3" spans="2:24" ht="29.25" customHeight="1" x14ac:dyDescent="0.25">
      <c r="B3" s="45" t="s">
        <v>24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2:24" s="12" customFormat="1" ht="60" x14ac:dyDescent="0.25">
      <c r="B4" s="10" t="s">
        <v>16</v>
      </c>
      <c r="C4" s="11" t="s">
        <v>23</v>
      </c>
      <c r="D4" s="11" t="s">
        <v>2</v>
      </c>
      <c r="E4" s="16" t="s">
        <v>17</v>
      </c>
      <c r="F4" s="16" t="s">
        <v>15</v>
      </c>
      <c r="G4" s="11" t="s">
        <v>0</v>
      </c>
      <c r="H4" s="11" t="s">
        <v>1</v>
      </c>
      <c r="I4" s="11" t="s">
        <v>11</v>
      </c>
      <c r="J4" s="11" t="s">
        <v>12</v>
      </c>
      <c r="K4" s="11" t="s">
        <v>3</v>
      </c>
      <c r="L4" s="11" t="s">
        <v>5</v>
      </c>
      <c r="M4" s="11" t="s">
        <v>13</v>
      </c>
      <c r="N4" s="11" t="s">
        <v>9</v>
      </c>
      <c r="O4" s="11" t="s">
        <v>6</v>
      </c>
      <c r="P4" s="11" t="s">
        <v>7</v>
      </c>
      <c r="Q4" s="11" t="s">
        <v>10</v>
      </c>
      <c r="R4" s="11" t="s">
        <v>8</v>
      </c>
      <c r="S4" s="11" t="s">
        <v>18</v>
      </c>
      <c r="T4" s="11" t="s">
        <v>19</v>
      </c>
      <c r="U4" s="27"/>
      <c r="V4" s="27"/>
      <c r="W4" s="27"/>
    </row>
    <row r="5" spans="2:24" x14ac:dyDescent="0.25">
      <c r="B5" s="2">
        <v>1</v>
      </c>
      <c r="C5" s="13" t="s">
        <v>25</v>
      </c>
      <c r="D5" s="13" t="s">
        <v>27</v>
      </c>
      <c r="E5" s="34">
        <v>12272.49</v>
      </c>
      <c r="F5" s="34">
        <f>E5*10.7639</f>
        <v>132099.85511099998</v>
      </c>
      <c r="G5" s="35">
        <v>1990</v>
      </c>
      <c r="H5" s="35">
        <v>2023</v>
      </c>
      <c r="I5" s="35">
        <f>H5-G5</f>
        <v>33</v>
      </c>
      <c r="J5" s="35">
        <v>45</v>
      </c>
      <c r="K5" s="36">
        <v>0.1</v>
      </c>
      <c r="L5" s="37">
        <f>(1-K5)/J5</f>
        <v>0.02</v>
      </c>
      <c r="M5" s="38">
        <v>1000</v>
      </c>
      <c r="N5" s="39">
        <f>M5*F5</f>
        <v>132099855.11099999</v>
      </c>
      <c r="O5" s="40">
        <f>N5*L5*I5</f>
        <v>87185904.373259991</v>
      </c>
      <c r="P5" s="40">
        <f t="shared" ref="P5" si="0">MAX(N5-O5,0)</f>
        <v>44913950.737739995</v>
      </c>
      <c r="Q5" s="8">
        <v>0</v>
      </c>
      <c r="R5" s="5">
        <f t="shared" ref="R5" si="1">IF(P5&gt;K5*N5,P5*(1-Q5),N5*K5)</f>
        <v>44913950.737739995</v>
      </c>
      <c r="S5" s="28"/>
      <c r="T5" s="29"/>
      <c r="U5" s="1"/>
    </row>
    <row r="6" spans="2:24" ht="30" x14ac:dyDescent="0.25">
      <c r="B6" s="2">
        <v>2</v>
      </c>
      <c r="C6" s="13" t="s">
        <v>26</v>
      </c>
      <c r="D6" s="13" t="s">
        <v>28</v>
      </c>
      <c r="E6" s="34">
        <v>178.37</v>
      </c>
      <c r="F6" s="34">
        <f>E6*10.7639</f>
        <v>1919.9568429999999</v>
      </c>
      <c r="G6" s="35">
        <v>1990</v>
      </c>
      <c r="H6" s="35">
        <v>2023</v>
      </c>
      <c r="I6" s="35">
        <f>H6-G6</f>
        <v>33</v>
      </c>
      <c r="J6" s="35">
        <v>45</v>
      </c>
      <c r="K6" s="36">
        <v>0.1</v>
      </c>
      <c r="L6" s="37">
        <f>(1-K6)/J6</f>
        <v>0.02</v>
      </c>
      <c r="M6" s="38">
        <v>700</v>
      </c>
      <c r="N6" s="39">
        <f>M6*F6</f>
        <v>1343969.7900999999</v>
      </c>
      <c r="O6" s="40">
        <f>N6*L6*I6</f>
        <v>887020.06146599993</v>
      </c>
      <c r="P6" s="40">
        <f t="shared" ref="P6" si="2">MAX(N6-O6,0)</f>
        <v>456949.72863399994</v>
      </c>
      <c r="Q6" s="8"/>
      <c r="R6" s="5"/>
      <c r="S6" s="28"/>
      <c r="T6" s="29"/>
      <c r="U6" s="1"/>
    </row>
    <row r="7" spans="2:24" x14ac:dyDescent="0.25">
      <c r="B7" s="44" t="s">
        <v>4</v>
      </c>
      <c r="C7" s="44"/>
      <c r="D7" s="44"/>
      <c r="E7" s="25">
        <f>SUM(E5:E5)</f>
        <v>12272.49</v>
      </c>
      <c r="F7" s="24">
        <f>SUM(F5:F6)</f>
        <v>134019.81195399998</v>
      </c>
      <c r="G7" s="44"/>
      <c r="H7" s="44"/>
      <c r="I7" s="44"/>
      <c r="J7" s="44"/>
      <c r="K7" s="44"/>
      <c r="L7" s="44"/>
      <c r="M7" s="44"/>
      <c r="N7" s="32">
        <f>SUM(N5:N5)</f>
        <v>132099855.11099999</v>
      </c>
      <c r="O7" s="6"/>
      <c r="P7" s="6">
        <f>SUM(P5:P5)</f>
        <v>44913950.737739995</v>
      </c>
      <c r="Q7" s="6"/>
      <c r="R7" s="6">
        <f>SUM(R5:R5)</f>
        <v>44913950.737739995</v>
      </c>
      <c r="S7" s="26"/>
      <c r="T7" s="30">
        <f>SUM(T5:T5)</f>
        <v>0</v>
      </c>
    </row>
    <row r="8" spans="2:24" x14ac:dyDescent="0.25">
      <c r="B8" s="46" t="s">
        <v>14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X8">
        <v>205</v>
      </c>
    </row>
    <row r="9" spans="2:24" ht="13.5" customHeight="1" x14ac:dyDescent="0.25">
      <c r="B9" s="43" t="s">
        <v>29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2:24" ht="19.5" customHeight="1" x14ac:dyDescent="0.25"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X10">
        <v>120</v>
      </c>
    </row>
    <row r="11" spans="2:24" x14ac:dyDescent="0.25">
      <c r="X11">
        <v>48</v>
      </c>
    </row>
    <row r="12" spans="2:24" x14ac:dyDescent="0.25">
      <c r="F12" s="41"/>
      <c r="S12" s="9"/>
    </row>
    <row r="13" spans="2:24" x14ac:dyDescent="0.25">
      <c r="P13">
        <v>47929200</v>
      </c>
      <c r="S13" s="9"/>
    </row>
    <row r="14" spans="2:24" x14ac:dyDescent="0.25">
      <c r="C14" s="20"/>
      <c r="D14" s="19"/>
      <c r="E14" s="19"/>
      <c r="G14">
        <v>216900000</v>
      </c>
      <c r="P14" s="31">
        <f>P13+P7</f>
        <v>92843150.737739995</v>
      </c>
      <c r="S14">
        <v>200</v>
      </c>
      <c r="U14">
        <v>2024</v>
      </c>
      <c r="W14">
        <v>21786</v>
      </c>
    </row>
    <row r="15" spans="2:24" x14ac:dyDescent="0.25">
      <c r="C15" s="20"/>
      <c r="D15" s="19"/>
      <c r="E15" s="19"/>
      <c r="G15">
        <v>2315160</v>
      </c>
      <c r="J15">
        <v>128700000</v>
      </c>
      <c r="P15" s="31">
        <f>ROUND(P14,-5)</f>
        <v>92800000</v>
      </c>
      <c r="S15">
        <f>2700000/S14</f>
        <v>13500</v>
      </c>
      <c r="U15">
        <f>U14*10.7639</f>
        <v>21786.133599999997</v>
      </c>
      <c r="W15">
        <f>W14*1900</f>
        <v>41393400</v>
      </c>
    </row>
    <row r="16" spans="2:24" x14ac:dyDescent="0.25">
      <c r="C16" s="21"/>
      <c r="D16" s="19"/>
      <c r="E16" s="19"/>
      <c r="G16">
        <f>SUM(G14:G15)</f>
        <v>219215160</v>
      </c>
      <c r="J16" s="31">
        <f>J15+P7</f>
        <v>173613950.73773998</v>
      </c>
      <c r="P16" s="33">
        <f>P15*0.85</f>
        <v>78880000</v>
      </c>
      <c r="U16">
        <f>U15*1900</f>
        <v>41393653.839999996</v>
      </c>
    </row>
    <row r="17" spans="4:23" x14ac:dyDescent="0.25">
      <c r="D17" s="19"/>
      <c r="E17" s="19"/>
      <c r="J17" s="31">
        <v>174000000</v>
      </c>
      <c r="P17" s="33">
        <f>P15*0.75</f>
        <v>69600000</v>
      </c>
      <c r="U17" s="31">
        <f>U16+P7</f>
        <v>86307604.577739984</v>
      </c>
    </row>
    <row r="18" spans="4:23" x14ac:dyDescent="0.25">
      <c r="G18">
        <v>219500000</v>
      </c>
      <c r="J18" s="33">
        <f>J17*0.85</f>
        <v>147900000</v>
      </c>
      <c r="W18">
        <v>47800000</v>
      </c>
    </row>
    <row r="19" spans="4:23" x14ac:dyDescent="0.25">
      <c r="G19">
        <f>G18*0.85</f>
        <v>186575000</v>
      </c>
      <c r="J19" s="33">
        <f>J17*0.75</f>
        <v>130500000</v>
      </c>
      <c r="U19">
        <v>21786</v>
      </c>
      <c r="W19">
        <f>W18*0.85</f>
        <v>40630000</v>
      </c>
    </row>
    <row r="20" spans="4:23" x14ac:dyDescent="0.25">
      <c r="G20">
        <f>G18*0.75</f>
        <v>164625000</v>
      </c>
      <c r="U20">
        <f>U19*2200</f>
        <v>47929200</v>
      </c>
      <c r="W20">
        <f>W18*0.75</f>
        <v>35850000</v>
      </c>
    </row>
    <row r="22" spans="4:23" x14ac:dyDescent="0.25">
      <c r="P22">
        <v>335</v>
      </c>
      <c r="Q22">
        <v>4200</v>
      </c>
    </row>
    <row r="23" spans="4:23" x14ac:dyDescent="0.25">
      <c r="P23">
        <f>P22*10.76345</f>
        <v>3605.7557500000003</v>
      </c>
      <c r="Q23">
        <f>Q22/10.7639</f>
        <v>390.19314560707551</v>
      </c>
    </row>
    <row r="24" spans="4:23" x14ac:dyDescent="0.25">
      <c r="P24">
        <v>58.15</v>
      </c>
    </row>
    <row r="26" spans="4:23" x14ac:dyDescent="0.25">
      <c r="U26">
        <v>4620</v>
      </c>
      <c r="V26">
        <v>2024</v>
      </c>
      <c r="W26">
        <f>V26*U26</f>
        <v>9350880</v>
      </c>
    </row>
  </sheetData>
  <mergeCells count="6">
    <mergeCell ref="B9:T9"/>
    <mergeCell ref="B10:T10"/>
    <mergeCell ref="B7:D7"/>
    <mergeCell ref="G7:M7"/>
    <mergeCell ref="B3:T3"/>
    <mergeCell ref="B8:T8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Boundary wall</vt:lpstr>
      <vt:lpstr>Building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Rahul Gupta</cp:lastModifiedBy>
  <cp:lastPrinted>2022-01-07T08:12:53Z</cp:lastPrinted>
  <dcterms:created xsi:type="dcterms:W3CDTF">2021-09-16T11:33:35Z</dcterms:created>
  <dcterms:modified xsi:type="dcterms:W3CDTF">2023-03-20T10:56:32Z</dcterms:modified>
</cp:coreProperties>
</file>