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Rajani Gupta Ma'am\APRIL MONTH 2023\VIS(2022-23)-PL723-608-993_superfreeze\"/>
    </mc:Choice>
  </mc:AlternateContent>
  <bookViews>
    <workbookView xWindow="0" yWindow="0" windowWidth="10485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O10" i="1"/>
  <c r="D21" i="1"/>
  <c r="G21" i="1"/>
  <c r="M9" i="1"/>
  <c r="J9" i="1"/>
  <c r="F9" i="1"/>
  <c r="O9" i="1" s="1"/>
  <c r="F8" i="1"/>
  <c r="E8" i="1" s="1"/>
  <c r="F7" i="1"/>
  <c r="E7" i="1" s="1"/>
  <c r="F6" i="1"/>
  <c r="E6" i="1" s="1"/>
  <c r="F5" i="1"/>
  <c r="P10" i="1" l="1"/>
  <c r="Q10" i="1" s="1"/>
  <c r="S10" i="1" s="1"/>
  <c r="F11" i="1"/>
  <c r="E5" i="1"/>
  <c r="E9" i="1"/>
  <c r="P9" i="1"/>
  <c r="Q9" i="1" s="1"/>
  <c r="S9" i="1" s="1"/>
  <c r="M8" i="1"/>
  <c r="J6" i="1"/>
  <c r="J7" i="1"/>
  <c r="J8" i="1"/>
  <c r="O8" i="1"/>
  <c r="O7" i="1"/>
  <c r="M7" i="1"/>
  <c r="E11" i="1" l="1"/>
  <c r="P8" i="1"/>
  <c r="Q8" i="1" s="1"/>
  <c r="S8" i="1" s="1"/>
  <c r="P7" i="1"/>
  <c r="Q7" i="1" s="1"/>
  <c r="S7" i="1" s="1"/>
  <c r="M6" i="1" l="1"/>
  <c r="M5" i="1"/>
  <c r="J5" i="1"/>
  <c r="O6" i="1" l="1"/>
  <c r="O5" i="1"/>
  <c r="O11" i="1" l="1"/>
  <c r="P6" i="1"/>
  <c r="P5" i="1"/>
  <c r="Q6" i="1" l="1"/>
  <c r="P11" i="1"/>
  <c r="Q5" i="1"/>
  <c r="S6" i="1" l="1"/>
  <c r="Q11" i="1"/>
  <c r="S5" i="1"/>
  <c r="S11" i="1" l="1"/>
  <c r="D22" i="1" s="1"/>
  <c r="D23" i="1" s="1"/>
  <c r="D24" i="1" s="1"/>
  <c r="D26" i="1" l="1"/>
  <c r="D25" i="1"/>
</calcChain>
</file>

<file path=xl/sharedStrings.xml><?xml version="1.0" encoding="utf-8"?>
<sst xmlns="http://schemas.openxmlformats.org/spreadsheetml/2006/main" count="49" uniqueCount="48">
  <si>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</si>
  <si>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</si>
  <si>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</si>
  <si>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</si>
  <si>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</si>
  <si>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</si>
  <si>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</si>
  <si>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</si>
  <si>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</si>
  <si>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</si>
  <si>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</si>
  <si>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</si>
  <si>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</si>
  <si>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</si>
  <si>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</si>
  <si>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</si>
  <si>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</si>
  <si>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</si>
  <si>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</si>
  <si>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</si>
  <si>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</si>
  <si>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</si>
  <si>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</si>
  <si>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</si>
  <si>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</si>
  <si>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</si>
  <si>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</si>
  <si>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</si>
  <si>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</si>
  <si>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</si>
  <si>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</si>
  <si>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Ground Floor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</si>
  <si>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unapproved site plan provided by the client</t>
    </r>
  </si>
  <si>
    <t>2. All the area details has been taken as per the existing covered area mentioned in the site plan.</t>
  </si>
  <si>
    <t>Total</t>
  </si>
  <si>
    <t>P.D.</t>
  </si>
  <si>
    <t>Ground Floor (Main Shed)</t>
  </si>
  <si>
    <t>Ground Floor (Lean Shed)</t>
  </si>
  <si>
    <t>Tin shed mounted on Steel column and steel trusses</t>
  </si>
  <si>
    <t xml:space="preserve"> RCC Shed </t>
  </si>
  <si>
    <t>Ground Floor(Toilet Block)</t>
  </si>
  <si>
    <t>Ground Floor(Guard Room)</t>
  </si>
  <si>
    <r>
      <t xml:space="preserve">3. </t>
    </r>
    <r>
      <rPr>
        <i/>
        <sz val="10"/>
        <color theme="1"/>
        <rFont val="Calibri"/>
        <family val="2"/>
        <scheme val="minor"/>
      </rPr>
      <t xml:space="preserve">All the structure that has been taken in the area statemnet belonging to M/s. Superfreeze India Limited 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</si>
  <si>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</si>
  <si>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3.Construction year of the buildings has been taken as per the information given during site survey.</t>
  </si>
  <si>
    <t>BUILDING VALUATION OF M/S. SUPERFREEZE INDIA LIMITED|VILLAGE: PLASSY NATHU, DISTRICT:SOLAN, HIMACHAL PRADESH</t>
  </si>
  <si>
    <t>Tin shed mounted on RCC framed structure , steel column &amp; trusses</t>
  </si>
  <si>
    <t>Rft.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</si>
</sst>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5" fontId="11" fillId="0" borderId="4" xfId="1" applyNumberFormat="1" applyFont="1" applyBorder="1" applyAlignment="1">
      <alignment horizontal="center" vertical="center"/>
    </xf>
    <xf numFmtId="0" fontId="2" fillId="4" borderId="0" xfId="0" applyFont="1" applyFill="1"/>
    <xf numFmtId="9" fontId="0" fillId="0" borderId="0" xfId="2" applyFont="1"/>
    <xf numFmtId="9" fontId="0" fillId="5" borderId="4" xfId="2" applyFont="1" applyFill="1" applyBorder="1"/>
    <xf numFmtId="168" fontId="0" fillId="0" borderId="4" xfId="0" applyNumberForma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9" fontId="0" fillId="0" borderId="0" xfId="0" applyNumberFormat="1"/>
    <xf numFmtId="164" fontId="0" fillId="0" borderId="5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6"/>
  <sheetViews>
    <sheetView tabSelected="1" topLeftCell="A5" zoomScale="85" zoomScaleNormal="85" workbookViewId="0">
      <selection activeCell="V7" sqref="V7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9.42578125" style="10" customWidth="1"/>
    <col min="5" max="5" width="10.5703125" style="10" hidden="1" customWidth="1"/>
    <col min="6" max="6" width="10" customWidth="1"/>
    <col min="7" max="7" width="10.42578125" customWidth="1"/>
    <col min="8" max="8" width="11.5703125" customWidth="1"/>
    <col min="9" max="9" width="9.28515625" customWidth="1"/>
    <col min="10" max="10" width="11.42578125" hidden="1" customWidth="1"/>
    <col min="11" max="11" width="11.5703125" customWidth="1"/>
    <col min="12" max="13" width="9.140625" hidden="1" customWidth="1"/>
    <col min="14" max="14" width="12.5703125" customWidth="1"/>
    <col min="15" max="15" width="14.85546875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7" customWidth="1"/>
    <col min="20" max="20" width="9.140625" customWidth="1"/>
    <col min="21" max="21" width="14.28515625" style="16" bestFit="1" customWidth="1"/>
  </cols>
  <sheetData>
    <row r="3" spans="2:21" ht="15.75" x14ac:dyDescent="0.25">
      <c r="B3" s="37" t="s">
        <v>45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20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66" customHeight="1" x14ac:dyDescent="0.25">
      <c r="B5" s="2">
        <v>1</v>
      </c>
      <c r="C5" s="3" t="s">
        <v>36</v>
      </c>
      <c r="D5" s="3" t="s">
        <v>46</v>
      </c>
      <c r="E5" s="24">
        <f>F5/10.764</f>
        <v>1135.3586027499073</v>
      </c>
      <c r="F5" s="4">
        <f>121*101</f>
        <v>12221</v>
      </c>
      <c r="G5" s="4">
        <v>16.5</v>
      </c>
      <c r="H5" s="2">
        <v>2004</v>
      </c>
      <c r="I5" s="2">
        <v>2023</v>
      </c>
      <c r="J5" s="2">
        <f>I5-H5</f>
        <v>19</v>
      </c>
      <c r="K5" s="2">
        <v>45</v>
      </c>
      <c r="L5" s="5">
        <v>0.1</v>
      </c>
      <c r="M5" s="6">
        <f>(1-L5)/K5</f>
        <v>0.02</v>
      </c>
      <c r="N5" s="7">
        <v>1100</v>
      </c>
      <c r="O5" s="7">
        <f>N5*F5</f>
        <v>13443100</v>
      </c>
      <c r="P5" s="7">
        <f t="shared" ref="P5:P8" si="0">O5*M5*J5</f>
        <v>5108378</v>
      </c>
      <c r="Q5" s="7">
        <f t="shared" ref="Q5:Q8" si="1">MAX(O5-P5,0)</f>
        <v>8334722</v>
      </c>
      <c r="R5" s="8">
        <v>0</v>
      </c>
      <c r="S5" s="7">
        <f t="shared" ref="S5:S8" si="2">IF(Q5&gt;L5*O5,Q5*(1-R5),O5*L5)</f>
        <v>8334722</v>
      </c>
    </row>
    <row r="6" spans="2:21" ht="64.5" customHeight="1" x14ac:dyDescent="0.25">
      <c r="B6" s="2">
        <v>2</v>
      </c>
      <c r="C6" s="3" t="s">
        <v>37</v>
      </c>
      <c r="D6" s="3" t="s">
        <v>38</v>
      </c>
      <c r="E6" s="24">
        <f t="shared" ref="E6:E7" si="3">F6/10.764</f>
        <v>69.301839464882946</v>
      </c>
      <c r="F6" s="4">
        <f>60.5*12.33</f>
        <v>745.96500000000003</v>
      </c>
      <c r="G6" s="4">
        <v>10</v>
      </c>
      <c r="H6" s="2">
        <v>2004</v>
      </c>
      <c r="I6" s="2">
        <v>2023</v>
      </c>
      <c r="J6" s="2">
        <f t="shared" ref="J6:J8" si="4">I6-H6</f>
        <v>19</v>
      </c>
      <c r="K6" s="2">
        <v>45</v>
      </c>
      <c r="L6" s="5">
        <v>0.1</v>
      </c>
      <c r="M6" s="6">
        <f>(1-L6)/K6</f>
        <v>0.02</v>
      </c>
      <c r="N6" s="7">
        <v>900</v>
      </c>
      <c r="O6" s="7">
        <f>N6*F6</f>
        <v>671368.5</v>
      </c>
      <c r="P6" s="7">
        <f t="shared" si="0"/>
        <v>255120.03000000003</v>
      </c>
      <c r="Q6" s="7">
        <f t="shared" si="1"/>
        <v>416248.47</v>
      </c>
      <c r="R6" s="8">
        <v>0</v>
      </c>
      <c r="S6" s="7">
        <f t="shared" si="2"/>
        <v>416248.47</v>
      </c>
    </row>
    <row r="7" spans="2:21" ht="48" customHeight="1" x14ac:dyDescent="0.25">
      <c r="B7" s="2">
        <v>3</v>
      </c>
      <c r="C7" s="2" t="s">
        <v>31</v>
      </c>
      <c r="D7" s="3" t="s">
        <v>39</v>
      </c>
      <c r="E7" s="24">
        <f t="shared" si="3"/>
        <v>46.96488294314382</v>
      </c>
      <c r="F7" s="4">
        <f>41*12.33</f>
        <v>505.53000000000003</v>
      </c>
      <c r="G7" s="4">
        <v>10</v>
      </c>
      <c r="H7" s="2">
        <v>2004</v>
      </c>
      <c r="I7" s="2">
        <v>2023</v>
      </c>
      <c r="J7" s="2">
        <f t="shared" si="4"/>
        <v>19</v>
      </c>
      <c r="K7" s="2">
        <v>60</v>
      </c>
      <c r="L7" s="5">
        <v>0.1</v>
      </c>
      <c r="M7" s="6">
        <f t="shared" ref="M7:M8" si="5">(1-L7)/K7</f>
        <v>1.5000000000000001E-2</v>
      </c>
      <c r="N7" s="7">
        <v>1000</v>
      </c>
      <c r="O7" s="7">
        <f t="shared" ref="O7:O8" si="6">N7*F7</f>
        <v>505530.00000000006</v>
      </c>
      <c r="P7" s="7">
        <f t="shared" si="0"/>
        <v>144076.05000000002</v>
      </c>
      <c r="Q7" s="7">
        <f t="shared" si="1"/>
        <v>361453.95000000007</v>
      </c>
      <c r="R7" s="8">
        <v>0</v>
      </c>
      <c r="S7" s="7">
        <f t="shared" si="2"/>
        <v>361453.95000000007</v>
      </c>
    </row>
    <row r="8" spans="2:21" ht="63" customHeight="1" x14ac:dyDescent="0.25">
      <c r="B8" s="2">
        <v>4</v>
      </c>
      <c r="C8" s="3" t="s">
        <v>41</v>
      </c>
      <c r="D8" s="3" t="s">
        <v>17</v>
      </c>
      <c r="E8" s="24">
        <f>F8/10.764</f>
        <v>23.485693050910445</v>
      </c>
      <c r="F8" s="4">
        <f>31.6*8</f>
        <v>252.8</v>
      </c>
      <c r="G8" s="4">
        <v>8</v>
      </c>
      <c r="H8" s="2">
        <v>2004</v>
      </c>
      <c r="I8" s="2">
        <v>2023</v>
      </c>
      <c r="J8" s="2">
        <f t="shared" si="4"/>
        <v>19</v>
      </c>
      <c r="K8" s="2">
        <v>60</v>
      </c>
      <c r="L8" s="5">
        <v>0.1</v>
      </c>
      <c r="M8" s="6">
        <f t="shared" si="5"/>
        <v>1.5000000000000001E-2</v>
      </c>
      <c r="N8" s="7">
        <v>1000</v>
      </c>
      <c r="O8" s="7">
        <f t="shared" si="6"/>
        <v>252800</v>
      </c>
      <c r="P8" s="7">
        <f t="shared" si="0"/>
        <v>72048.000000000015</v>
      </c>
      <c r="Q8" s="7">
        <f t="shared" si="1"/>
        <v>180752</v>
      </c>
      <c r="R8" s="8">
        <v>0</v>
      </c>
      <c r="S8" s="7">
        <f t="shared" si="2"/>
        <v>180752</v>
      </c>
    </row>
    <row r="9" spans="2:21" ht="63" customHeight="1" x14ac:dyDescent="0.25">
      <c r="B9" s="2">
        <v>5</v>
      </c>
      <c r="C9" s="3" t="s">
        <v>40</v>
      </c>
      <c r="D9" s="3" t="s">
        <v>17</v>
      </c>
      <c r="E9" s="24">
        <f>F9/10.764</f>
        <v>12.817391304347826</v>
      </c>
      <c r="F9" s="4">
        <f>16.08*8.58</f>
        <v>137.96639999999999</v>
      </c>
      <c r="G9" s="4">
        <v>8</v>
      </c>
      <c r="H9" s="2">
        <v>2004</v>
      </c>
      <c r="I9" s="2">
        <v>2023</v>
      </c>
      <c r="J9" s="2">
        <f>I9-H9</f>
        <v>19</v>
      </c>
      <c r="K9" s="2">
        <v>60</v>
      </c>
      <c r="L9" s="5">
        <v>0.1</v>
      </c>
      <c r="M9" s="6">
        <f>(1-L9)/K9</f>
        <v>1.5000000000000001E-2</v>
      </c>
      <c r="N9" s="7">
        <v>800</v>
      </c>
      <c r="O9" s="7">
        <f>N9*F9</f>
        <v>110373.12</v>
      </c>
      <c r="P9" s="7">
        <f>O9*M9*J9</f>
        <v>31456.339200000002</v>
      </c>
      <c r="Q9" s="7">
        <f>MAX(O9-P9,0)</f>
        <v>78916.780799999993</v>
      </c>
      <c r="R9" s="8">
        <v>0</v>
      </c>
      <c r="S9" s="7">
        <f>IF(Q9&gt;L9*O9,Q9*(1-R9),O9*L9)</f>
        <v>78916.780799999993</v>
      </c>
    </row>
    <row r="10" spans="2:21" ht="63" hidden="1" customHeight="1" x14ac:dyDescent="0.25">
      <c r="F10">
        <v>720</v>
      </c>
      <c r="G10" t="s">
        <v>47</v>
      </c>
      <c r="H10" s="26">
        <v>2004</v>
      </c>
      <c r="I10" s="26">
        <v>2023</v>
      </c>
      <c r="J10" s="26">
        <v>19</v>
      </c>
      <c r="K10" s="26">
        <v>60</v>
      </c>
      <c r="L10" s="28">
        <v>0.1</v>
      </c>
      <c r="M10" s="29">
        <f>(1-L10)/K10</f>
        <v>1.5000000000000001E-2</v>
      </c>
      <c r="N10" s="27">
        <v>1500</v>
      </c>
      <c r="O10" s="7">
        <f>N10*F10</f>
        <v>1080000</v>
      </c>
      <c r="P10" s="7">
        <f>O10*M10*J10</f>
        <v>307800.00000000006</v>
      </c>
      <c r="Q10" s="7">
        <f>MAX(O10-P10,0)</f>
        <v>772200</v>
      </c>
      <c r="R10" s="28">
        <v>0.05</v>
      </c>
      <c r="S10" s="7">
        <f>IF(Q10&gt;L10*O10,Q10*(1-R10),O10*L10)</f>
        <v>733590</v>
      </c>
    </row>
    <row r="11" spans="2:21" ht="26.25" customHeight="1" x14ac:dyDescent="0.25">
      <c r="B11" s="32" t="s">
        <v>18</v>
      </c>
      <c r="C11" s="33"/>
      <c r="D11" s="34"/>
      <c r="E11" s="25">
        <f>SUM(E5:E9)</f>
        <v>1287.9284095131923</v>
      </c>
      <c r="F11" s="4">
        <f>SUM(F5:F9)</f>
        <v>13863.261399999999</v>
      </c>
      <c r="G11" s="32"/>
      <c r="H11" s="33"/>
      <c r="I11" s="33"/>
      <c r="J11" s="33"/>
      <c r="K11" s="33"/>
      <c r="L11" s="33"/>
      <c r="M11" s="33"/>
      <c r="N11" s="34"/>
      <c r="O11" s="9">
        <f>SUM(O5:O9)</f>
        <v>14983171.619999999</v>
      </c>
      <c r="P11" s="9">
        <f>SUM(P5:P9)</f>
        <v>5611078.4192000004</v>
      </c>
      <c r="Q11" s="9">
        <f>SUM(Q5:Q9)</f>
        <v>9372093.2007999998</v>
      </c>
      <c r="R11" s="9"/>
      <c r="S11" s="20">
        <f>SUM(S5:S9)</f>
        <v>9372093.2007999998</v>
      </c>
    </row>
    <row r="12" spans="2:21" x14ac:dyDescent="0.25">
      <c r="B12" s="35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2:21" x14ac:dyDescent="0.25">
      <c r="B13" s="35" t="s">
        <v>32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2:21" x14ac:dyDescent="0.25">
      <c r="B14" s="35" t="s">
        <v>33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21" x14ac:dyDescent="0.25">
      <c r="B15" s="40" t="s">
        <v>44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2:21" x14ac:dyDescent="0.25">
      <c r="B16" s="40" t="s">
        <v>42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U16" s="19"/>
    </row>
    <row r="17" spans="2:19" x14ac:dyDescent="0.25">
      <c r="B17" s="36" t="s">
        <v>43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20" spans="2:19" ht="28.5" customHeight="1" x14ac:dyDescent="0.25">
      <c r="C20" s="13" t="s">
        <v>30</v>
      </c>
      <c r="D20" s="12">
        <v>700000</v>
      </c>
      <c r="F20" s="30" t="s">
        <v>27</v>
      </c>
      <c r="G20" s="31"/>
    </row>
    <row r="21" spans="2:19" x14ac:dyDescent="0.25">
      <c r="C21" s="11" t="s">
        <v>21</v>
      </c>
      <c r="D21" s="12">
        <f>3.35*1235000</f>
        <v>4137250</v>
      </c>
      <c r="F21" s="11" t="s">
        <v>28</v>
      </c>
      <c r="G21" s="12">
        <f>73*47564</f>
        <v>3472172</v>
      </c>
    </row>
    <row r="22" spans="2:19" x14ac:dyDescent="0.25">
      <c r="C22" s="11" t="s">
        <v>22</v>
      </c>
      <c r="D22" s="12">
        <f>S11</f>
        <v>9372093.2007999998</v>
      </c>
      <c r="F22" s="11" t="s">
        <v>29</v>
      </c>
      <c r="G22" s="12"/>
      <c r="J22" s="18"/>
    </row>
    <row r="23" spans="2:19" x14ac:dyDescent="0.25">
      <c r="C23" s="13" t="s">
        <v>23</v>
      </c>
      <c r="D23" s="14">
        <f>SUM(D20:D22)</f>
        <v>14209343.2008</v>
      </c>
      <c r="F23" s="11" t="s">
        <v>34</v>
      </c>
      <c r="G23" s="12"/>
      <c r="J23" s="18"/>
    </row>
    <row r="24" spans="2:19" x14ac:dyDescent="0.25">
      <c r="C24" s="13" t="s">
        <v>24</v>
      </c>
      <c r="D24" s="14">
        <f>ROUND(D23,-5)</f>
        <v>14200000</v>
      </c>
      <c r="F24" s="21" t="s">
        <v>35</v>
      </c>
      <c r="G24" s="23"/>
      <c r="J24" s="16"/>
    </row>
    <row r="25" spans="2:19" x14ac:dyDescent="0.25">
      <c r="C25" s="11" t="s">
        <v>25</v>
      </c>
      <c r="D25" s="15">
        <f>0.85*D24</f>
        <v>12070000</v>
      </c>
      <c r="I25" s="22"/>
      <c r="J25" s="17"/>
    </row>
    <row r="26" spans="2:19" x14ac:dyDescent="0.25">
      <c r="C26" s="11" t="s">
        <v>26</v>
      </c>
      <c r="D26" s="15">
        <f>0.75*D24</f>
        <v>10650000</v>
      </c>
    </row>
  </sheetData>
  <mergeCells count="10">
    <mergeCell ref="F20:G20"/>
    <mergeCell ref="G11:N11"/>
    <mergeCell ref="B14:S14"/>
    <mergeCell ref="B17:S17"/>
    <mergeCell ref="B3:S3"/>
    <mergeCell ref="B11:D11"/>
    <mergeCell ref="B12:S12"/>
    <mergeCell ref="B13:S13"/>
    <mergeCell ref="B16:S16"/>
    <mergeCell ref="B15:S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2023-04-24T13:27:55Z</dcterms:modified>
</cp:coreProperties>
</file>