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In Progress Files\Babul\uploads\VIS(2023-24)-PL005-004-004_Shree Vastu\"/>
    </mc:Choice>
  </mc:AlternateContent>
  <xr:revisionPtr revIDLastSave="0" documentId="13_ncr:1_{4C857575-84ED-49A1-8F2E-13AA477ABD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ject details " sheetId="1" r:id="rId1"/>
    <sheet name="Sheet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7" i="2"/>
  <c r="N7" i="2"/>
  <c r="F20" i="1"/>
  <c r="F19" i="1"/>
  <c r="L18" i="2"/>
  <c r="L17" i="2"/>
  <c r="J8" i="2"/>
  <c r="J14" i="2" s="1"/>
  <c r="J9" i="2"/>
  <c r="J10" i="2"/>
  <c r="J11" i="2"/>
  <c r="J12" i="2"/>
  <c r="J13" i="2"/>
  <c r="J7" i="2"/>
  <c r="L8" i="2"/>
  <c r="L14" i="2" s="1"/>
  <c r="L9" i="2"/>
  <c r="L10" i="2"/>
  <c r="L11" i="2"/>
  <c r="L12" i="2"/>
  <c r="L13" i="2"/>
  <c r="L7" i="2"/>
  <c r="N8" i="2"/>
  <c r="N9" i="2"/>
  <c r="N10" i="2"/>
  <c r="N11" i="2"/>
  <c r="N12" i="2"/>
  <c r="N13" i="2"/>
  <c r="M8" i="2"/>
  <c r="M9" i="2"/>
  <c r="M10" i="2"/>
  <c r="M11" i="2"/>
  <c r="M12" i="2"/>
  <c r="M13" i="2"/>
  <c r="Q11" i="2"/>
  <c r="H14" i="2"/>
  <c r="M14" i="2" l="1"/>
  <c r="F14" i="1"/>
  <c r="F15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4" i="1"/>
  <c r="J4" i="1" s="1"/>
  <c r="M16" i="1" l="1"/>
  <c r="M17" i="1" s="1"/>
  <c r="R9" i="1"/>
  <c r="G11" i="1" l="1"/>
  <c r="J11" i="1"/>
  <c r="I11" i="1"/>
  <c r="N5" i="1" s="1"/>
  <c r="H11" i="1"/>
  <c r="F16" i="1" s="1"/>
  <c r="O5" i="1" l="1"/>
  <c r="N4" i="1"/>
  <c r="O4" i="1" s="1"/>
  <c r="Q4" i="1" s="1"/>
  <c r="N6" i="1" l="1"/>
  <c r="O6" i="1"/>
  <c r="Q5" i="1"/>
  <c r="Q6" i="1" s="1"/>
  <c r="N10" i="1" s="1"/>
  <c r="N11" i="1" s="1"/>
  <c r="N12" i="1" l="1"/>
  <c r="N13" i="1" s="1"/>
  <c r="P15" i="1"/>
  <c r="N14" i="1" l="1"/>
</calcChain>
</file>

<file path=xl/sharedStrings.xml><?xml version="1.0" encoding="utf-8"?>
<sst xmlns="http://schemas.openxmlformats.org/spreadsheetml/2006/main" count="75" uniqueCount="48">
  <si>
    <t>Sl No.</t>
  </si>
  <si>
    <t>TOTAL</t>
  </si>
  <si>
    <t>FAR (sq. mtr.)</t>
  </si>
  <si>
    <t>NON FAR (sq. mtr.)</t>
  </si>
  <si>
    <t>FAR</t>
  </si>
  <si>
    <t>Description</t>
  </si>
  <si>
    <t>in sq. ft.</t>
  </si>
  <si>
    <t xml:space="preserve">Rate </t>
  </si>
  <si>
    <t>Total</t>
  </si>
  <si>
    <t>in sq. mtr.</t>
  </si>
  <si>
    <t>No of Floors</t>
  </si>
  <si>
    <t>No of DU per resdiential tower</t>
  </si>
  <si>
    <t xml:space="preserve">Plot area </t>
  </si>
  <si>
    <t>permissible FAR</t>
  </si>
  <si>
    <t>Proposed FAR</t>
  </si>
  <si>
    <t>permissible density</t>
  </si>
  <si>
    <t>proposed density</t>
  </si>
  <si>
    <t>permissible GC</t>
  </si>
  <si>
    <t>proposed GC</t>
  </si>
  <si>
    <t xml:space="preserve">Parking required </t>
  </si>
  <si>
    <t xml:space="preserve">parking provided </t>
  </si>
  <si>
    <t>Green area required</t>
  </si>
  <si>
    <t xml:space="preserve">Green area provided </t>
  </si>
  <si>
    <t>sq. mtr.</t>
  </si>
  <si>
    <t>PPH</t>
  </si>
  <si>
    <t>ECS</t>
  </si>
  <si>
    <t>OTHER DETAILS</t>
  </si>
  <si>
    <t xml:space="preserve">Construction Cost </t>
  </si>
  <si>
    <t xml:space="preserve">Land cost </t>
  </si>
  <si>
    <t>Construction cost</t>
  </si>
  <si>
    <t>RV</t>
  </si>
  <si>
    <t>DV</t>
  </si>
  <si>
    <t>Sl no.</t>
  </si>
  <si>
    <t xml:space="preserve">Circle rate </t>
  </si>
  <si>
    <t>Plot No.</t>
  </si>
  <si>
    <t xml:space="preserve">Stilt + 3 </t>
  </si>
  <si>
    <t>NON FAR</t>
  </si>
  <si>
    <t>Total cost</t>
  </si>
  <si>
    <t>Round Off</t>
  </si>
  <si>
    <t>PROJECT NAME : MANSHA | SITUATED AT SECTOR 8, VILL: YAKUBPUR, GREATER NOIDA</t>
  </si>
  <si>
    <t>INVENTORY ANALYSIS</t>
  </si>
  <si>
    <t>PROJECT NAME : MANSHA | SITUATED AT SECTOR 8, VILL: YAKUBPUR</t>
  </si>
  <si>
    <t xml:space="preserve">Market Rate @3000/- per sq. ft. on saleable area </t>
  </si>
  <si>
    <t xml:space="preserve">Market Rate @3500/- per sq. ft. on saleable area </t>
  </si>
  <si>
    <t>Super Built Up Area per DU (sq. ft.)</t>
  </si>
  <si>
    <t>Carpet Area per DU (sq. ft.)</t>
  </si>
  <si>
    <t>Total Super Built up area (sq. ft.)</t>
  </si>
  <si>
    <t>Total Carpet area (sq. 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</si>
</sst>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3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18" xfId="1" applyNumberFormat="1" applyFont="1" applyBorder="1" applyAlignment="1">
      <alignment horizontal="center" vertical="center"/>
    </xf>
    <xf numFmtId="164" fontId="0" fillId="0" borderId="19" xfId="1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0" fillId="4" borderId="15" xfId="0" applyNumberFormat="1" applyFill="1" applyBorder="1" applyAlignment="1">
      <alignment horizontal="center" vertical="center"/>
    </xf>
    <xf numFmtId="165" fontId="0" fillId="4" borderId="20" xfId="0" applyNumberForma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65" fontId="0" fillId="0" borderId="8" xfId="2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0" borderId="11" xfId="2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/>
    </xf>
    <xf numFmtId="43" fontId="3" fillId="2" borderId="2" xfId="1" applyFont="1" applyFill="1" applyBorder="1" applyAlignment="1">
      <alignment vertical="center"/>
    </xf>
    <xf numFmtId="43" fontId="3" fillId="2" borderId="16" xfId="1" applyFont="1" applyFill="1" applyBorder="1" applyAlignment="1">
      <alignment vertical="center"/>
    </xf>
    <xf numFmtId="43" fontId="0" fillId="0" borderId="19" xfId="1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43" fontId="0" fillId="0" borderId="17" xfId="1" applyFont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43" fontId="0" fillId="0" borderId="0" xfId="0" applyNumberFormat="1"/>
    <xf numFmtId="166" fontId="1" fillId="0" borderId="5" xfId="1" applyNumberFormat="1" applyFont="1" applyBorder="1" applyAlignment="1">
      <alignment horizontal="center" vertical="center"/>
    </xf>
    <xf numFmtId="166" fontId="3" fillId="2" borderId="16" xfId="1" applyNumberFormat="1" applyFont="1" applyFill="1" applyBorder="1" applyAlignment="1">
      <alignment vertical="center"/>
    </xf>
    <xf numFmtId="164" fontId="1" fillId="0" borderId="4" xfId="1" applyNumberFormat="1" applyFont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 wrapText="1"/>
    </xf>
    <xf numFmtId="164" fontId="1" fillId="0" borderId="29" xfId="1" applyNumberFormat="1" applyFont="1" applyBorder="1" applyAlignment="1">
      <alignment horizontal="center" vertical="center"/>
    </xf>
    <xf numFmtId="164" fontId="3" fillId="2" borderId="28" xfId="1" applyNumberFormat="1" applyFont="1" applyFill="1" applyBorder="1" applyAlignment="1">
      <alignment vertical="center"/>
    </xf>
    <xf numFmtId="43" fontId="0" fillId="0" borderId="18" xfId="1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CCFF"/>
      <color rgb="FF66FFCC"/>
      <color rgb="FFFF9900"/>
      <color rgb="FFFF6600"/>
      <color rgb="FFFF9999"/>
      <color rgb="FF00FF00"/>
      <color rgb="FF33CCCC"/>
      <color rgb="FF0033CC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24"/>
  <sheetViews>
    <sheetView tabSelected="1" zoomScale="85" zoomScaleNormal="85" workbookViewId="0">
      <selection activeCell="P15" sqref="P15"/>
    </sheetView>
  </sheetViews>
  <sheetFormatPr defaultRowHeight="15" x14ac:dyDescent="0.25"/>
  <cols>
    <col min="1" max="3" width="9.140625" style="5"/>
    <col min="4" max="4" width="6.7109375" style="5" hidden="1" customWidth="1"/>
    <col min="5" max="5" width="12.28515625" style="5" customWidth="1"/>
    <col min="6" max="6" width="12.42578125" style="5" customWidth="1"/>
    <col min="7" max="7" width="10" style="5" customWidth="1"/>
    <col min="8" max="8" width="12.5703125" style="5" customWidth="1"/>
    <col min="9" max="9" width="10.85546875" style="5" customWidth="1"/>
    <col min="10" max="10" width="11.42578125" style="5" customWidth="1"/>
    <col min="11" max="12" width="9.140625" style="5"/>
    <col min="13" max="13" width="21.5703125" style="5" customWidth="1"/>
    <col min="14" max="14" width="16.140625" style="5" customWidth="1"/>
    <col min="15" max="15" width="12.5703125" style="5" bestFit="1" customWidth="1"/>
    <col min="16" max="16" width="14.42578125" style="5" bestFit="1" customWidth="1"/>
    <col min="17" max="17" width="18.5703125" style="5" bestFit="1" customWidth="1"/>
    <col min="18" max="18" width="11.140625" style="5" bestFit="1" customWidth="1"/>
    <col min="19" max="16384" width="9.140625" style="5"/>
  </cols>
  <sheetData>
    <row r="1" spans="4:18" ht="15.75" thickBot="1" x14ac:dyDescent="0.3"/>
    <row r="2" spans="4:18" ht="21.75" customHeight="1" thickBot="1" x14ac:dyDescent="0.3">
      <c r="D2" s="58" t="s">
        <v>39</v>
      </c>
      <c r="E2" s="58"/>
      <c r="F2" s="58"/>
      <c r="G2" s="58"/>
      <c r="H2" s="58"/>
      <c r="I2" s="58"/>
      <c r="J2" s="52"/>
    </row>
    <row r="3" spans="4:18" ht="64.5" customHeight="1" thickBot="1" x14ac:dyDescent="0.3">
      <c r="D3" s="1" t="s">
        <v>0</v>
      </c>
      <c r="E3" s="2" t="s">
        <v>34</v>
      </c>
      <c r="F3" s="2" t="s">
        <v>10</v>
      </c>
      <c r="G3" s="2" t="s">
        <v>11</v>
      </c>
      <c r="H3" s="2" t="s">
        <v>2</v>
      </c>
      <c r="I3" s="2" t="s">
        <v>3</v>
      </c>
      <c r="J3" s="29" t="s">
        <v>1</v>
      </c>
      <c r="M3" s="24" t="s">
        <v>5</v>
      </c>
      <c r="N3" s="9" t="s">
        <v>9</v>
      </c>
      <c r="O3" s="9" t="s">
        <v>6</v>
      </c>
      <c r="P3" s="9" t="s">
        <v>7</v>
      </c>
      <c r="Q3" s="25" t="s">
        <v>27</v>
      </c>
    </row>
    <row r="4" spans="4:18" ht="15.75" thickBot="1" x14ac:dyDescent="0.3">
      <c r="D4" s="6">
        <v>1</v>
      </c>
      <c r="E4" s="7">
        <v>700</v>
      </c>
      <c r="F4" s="7" t="s">
        <v>35</v>
      </c>
      <c r="G4" s="7">
        <v>4</v>
      </c>
      <c r="H4" s="30">
        <v>288.82299999999998</v>
      </c>
      <c r="I4" s="30">
        <f>404.34-H4</f>
        <v>115.517</v>
      </c>
      <c r="J4" s="31">
        <f>I4+H4</f>
        <v>404.34</v>
      </c>
      <c r="M4" s="8" t="s">
        <v>4</v>
      </c>
      <c r="N4" s="10">
        <f>H11</f>
        <v>2021.7609999999995</v>
      </c>
      <c r="O4" s="11">
        <f>N4*10.764</f>
        <v>21762.235403999992</v>
      </c>
      <c r="P4" s="14">
        <v>1500</v>
      </c>
      <c r="Q4" s="26">
        <f>P4*O4</f>
        <v>32643353.105999988</v>
      </c>
    </row>
    <row r="5" spans="4:18" ht="15.75" customHeight="1" thickBot="1" x14ac:dyDescent="0.3">
      <c r="D5" s="8">
        <v>2</v>
      </c>
      <c r="E5" s="7">
        <v>701</v>
      </c>
      <c r="F5" s="7" t="s">
        <v>35</v>
      </c>
      <c r="G5" s="7">
        <v>4</v>
      </c>
      <c r="H5" s="30">
        <v>288.82299999999998</v>
      </c>
      <c r="I5" s="30">
        <f t="shared" ref="I5:I10" si="0">404.34-H5</f>
        <v>115.517</v>
      </c>
      <c r="J5" s="31">
        <f t="shared" ref="J5:J10" si="1">I5+H5</f>
        <v>404.34</v>
      </c>
      <c r="M5" s="38" t="s">
        <v>36</v>
      </c>
      <c r="N5" s="10">
        <f>I11</f>
        <v>808.61900000000014</v>
      </c>
      <c r="O5" s="11">
        <f>N5*10.764</f>
        <v>8703.974916000001</v>
      </c>
      <c r="P5" s="14">
        <v>1200</v>
      </c>
      <c r="Q5" s="26">
        <f>P5*O5</f>
        <v>10444769.899200002</v>
      </c>
    </row>
    <row r="6" spans="4:18" ht="15.75" thickBot="1" x14ac:dyDescent="0.3">
      <c r="D6" s="8">
        <v>3</v>
      </c>
      <c r="E6" s="7">
        <v>702</v>
      </c>
      <c r="F6" s="7" t="s">
        <v>35</v>
      </c>
      <c r="G6" s="7">
        <v>4</v>
      </c>
      <c r="H6" s="30">
        <v>288.82299999999998</v>
      </c>
      <c r="I6" s="30">
        <f t="shared" si="0"/>
        <v>115.517</v>
      </c>
      <c r="J6" s="31">
        <f t="shared" si="1"/>
        <v>404.34</v>
      </c>
      <c r="M6" s="3" t="s">
        <v>8</v>
      </c>
      <c r="N6" s="12">
        <f>N5+N4</f>
        <v>2830.3799999999997</v>
      </c>
      <c r="O6" s="27">
        <f>O5+O4</f>
        <v>30466.210319999991</v>
      </c>
      <c r="P6" s="13"/>
      <c r="Q6" s="28">
        <f>Q5+Q4</f>
        <v>43088123.005199991</v>
      </c>
    </row>
    <row r="7" spans="4:18" ht="15.75" thickBot="1" x14ac:dyDescent="0.3">
      <c r="D7" s="8">
        <v>4</v>
      </c>
      <c r="E7" s="7">
        <v>703</v>
      </c>
      <c r="F7" s="7" t="s">
        <v>35</v>
      </c>
      <c r="G7" s="7">
        <v>4</v>
      </c>
      <c r="H7" s="30">
        <v>288.82299999999998</v>
      </c>
      <c r="I7" s="30">
        <f t="shared" si="0"/>
        <v>115.517</v>
      </c>
      <c r="J7" s="31">
        <f t="shared" si="1"/>
        <v>404.34</v>
      </c>
    </row>
    <row r="8" spans="4:18" ht="15.75" thickBot="1" x14ac:dyDescent="0.3">
      <c r="D8" s="8">
        <v>5</v>
      </c>
      <c r="E8" s="7">
        <v>704</v>
      </c>
      <c r="F8" s="7" t="s">
        <v>35</v>
      </c>
      <c r="G8" s="7">
        <v>4</v>
      </c>
      <c r="H8" s="30">
        <v>288.82299999999998</v>
      </c>
      <c r="I8" s="30">
        <f t="shared" si="0"/>
        <v>115.517</v>
      </c>
      <c r="J8" s="31">
        <f t="shared" si="1"/>
        <v>404.34</v>
      </c>
    </row>
    <row r="9" spans="4:18" ht="15.75" thickBot="1" x14ac:dyDescent="0.3">
      <c r="D9" s="8">
        <v>6</v>
      </c>
      <c r="E9" s="7">
        <v>705</v>
      </c>
      <c r="F9" s="7" t="s">
        <v>35</v>
      </c>
      <c r="G9" s="7">
        <v>4</v>
      </c>
      <c r="H9" s="30">
        <v>288.82299999999998</v>
      </c>
      <c r="I9" s="30">
        <f t="shared" si="0"/>
        <v>115.517</v>
      </c>
      <c r="J9" s="31">
        <f t="shared" si="1"/>
        <v>404.34</v>
      </c>
      <c r="M9" s="20" t="s">
        <v>28</v>
      </c>
      <c r="N9" s="22">
        <v>19250000</v>
      </c>
      <c r="O9" s="5" t="s">
        <v>33</v>
      </c>
      <c r="P9" s="5">
        <v>24000</v>
      </c>
      <c r="Q9" s="5">
        <v>20240</v>
      </c>
      <c r="R9" s="5">
        <f>Q9*P9</f>
        <v>485760000</v>
      </c>
    </row>
    <row r="10" spans="4:18" ht="15.75" thickBot="1" x14ac:dyDescent="0.3">
      <c r="D10" s="8">
        <v>7</v>
      </c>
      <c r="E10" s="7">
        <v>706</v>
      </c>
      <c r="F10" s="7" t="s">
        <v>35</v>
      </c>
      <c r="G10" s="7">
        <v>4</v>
      </c>
      <c r="H10" s="30">
        <v>288.82299999999998</v>
      </c>
      <c r="I10" s="30">
        <f t="shared" si="0"/>
        <v>115.517</v>
      </c>
      <c r="J10" s="31">
        <f t="shared" si="1"/>
        <v>404.34</v>
      </c>
      <c r="M10" s="21" t="s">
        <v>29</v>
      </c>
      <c r="N10" s="23">
        <f>Q6</f>
        <v>43088123.005199991</v>
      </c>
    </row>
    <row r="11" spans="4:18" ht="21" customHeight="1" thickBot="1" x14ac:dyDescent="0.3">
      <c r="D11" s="55" t="s">
        <v>1</v>
      </c>
      <c r="E11" s="56"/>
      <c r="F11" s="57"/>
      <c r="G11" s="4">
        <f>SUM(G4:G10)</f>
        <v>28</v>
      </c>
      <c r="H11" s="32">
        <f>SUM(H4:H10)</f>
        <v>2021.7609999999995</v>
      </c>
      <c r="I11" s="32">
        <f>SUM(I4:I10)</f>
        <v>808.61900000000014</v>
      </c>
      <c r="J11" s="33">
        <f>SUM(J4:J10)</f>
        <v>2830.38</v>
      </c>
      <c r="M11" s="21" t="s">
        <v>37</v>
      </c>
      <c r="N11" s="23">
        <f>N10+N9</f>
        <v>62338123.005199991</v>
      </c>
    </row>
    <row r="12" spans="4:18" ht="15.75" thickBot="1" x14ac:dyDescent="0.3">
      <c r="M12" s="21" t="s">
        <v>38</v>
      </c>
      <c r="N12" s="23">
        <f>ROUND(N11,-5)</f>
        <v>62300000</v>
      </c>
    </row>
    <row r="13" spans="4:18" ht="18.75" customHeight="1" thickBot="1" x14ac:dyDescent="0.3">
      <c r="D13" s="37" t="s">
        <v>32</v>
      </c>
      <c r="E13" s="52" t="s">
        <v>26</v>
      </c>
      <c r="F13" s="53"/>
      <c r="G13" s="54"/>
      <c r="M13" s="21" t="s">
        <v>30</v>
      </c>
      <c r="N13" s="23">
        <f>N12*0.85</f>
        <v>52955000</v>
      </c>
    </row>
    <row r="14" spans="4:18" ht="15.75" thickBot="1" x14ac:dyDescent="0.3">
      <c r="D14" s="37">
        <v>1</v>
      </c>
      <c r="E14" s="35" t="s">
        <v>12</v>
      </c>
      <c r="F14" s="40">
        <f>7*109.48</f>
        <v>766.36</v>
      </c>
      <c r="G14" s="17" t="s">
        <v>23</v>
      </c>
      <c r="M14" s="21" t="s">
        <v>31</v>
      </c>
      <c r="N14" s="23">
        <f>N12*0.75</f>
        <v>46725000</v>
      </c>
    </row>
    <row r="15" spans="4:18" ht="30" customHeight="1" thickBot="1" x14ac:dyDescent="0.3">
      <c r="D15" s="37">
        <v>2</v>
      </c>
      <c r="E15" s="35" t="s">
        <v>13</v>
      </c>
      <c r="F15" s="15">
        <f>F14*2.64</f>
        <v>2023.1904000000002</v>
      </c>
      <c r="G15" s="18" t="s">
        <v>23</v>
      </c>
      <c r="H15" s="39"/>
      <c r="P15" s="42">
        <f>N11/28</f>
        <v>2226361.5358999996</v>
      </c>
    </row>
    <row r="16" spans="4:18" ht="24.75" customHeight="1" thickBot="1" x14ac:dyDescent="0.3">
      <c r="D16" s="37">
        <v>3</v>
      </c>
      <c r="E16" s="36" t="s">
        <v>14</v>
      </c>
      <c r="F16" s="34">
        <f>H11</f>
        <v>2021.7609999999995</v>
      </c>
      <c r="G16" s="19" t="s">
        <v>23</v>
      </c>
      <c r="M16" s="5">
        <f>N9/F14</f>
        <v>25118.743149433685</v>
      </c>
      <c r="N16" s="42"/>
    </row>
    <row r="17" spans="4:13" ht="30.75" thickBot="1" x14ac:dyDescent="0.3">
      <c r="D17" s="37">
        <v>4</v>
      </c>
      <c r="E17" s="41" t="s">
        <v>15</v>
      </c>
      <c r="F17" s="15"/>
      <c r="G17" s="18" t="s">
        <v>24</v>
      </c>
      <c r="M17" s="5">
        <f>M16*4047</f>
        <v>101655553.52575812</v>
      </c>
    </row>
    <row r="18" spans="4:13" ht="30.75" thickBot="1" x14ac:dyDescent="0.3">
      <c r="D18" s="37">
        <v>5</v>
      </c>
      <c r="E18" s="41" t="s">
        <v>16</v>
      </c>
      <c r="F18" s="16">
        <v>2099</v>
      </c>
      <c r="G18" s="19" t="s">
        <v>24</v>
      </c>
    </row>
    <row r="19" spans="4:13" ht="30.75" thickBot="1" x14ac:dyDescent="0.3">
      <c r="D19" s="37">
        <v>6</v>
      </c>
      <c r="E19" s="41" t="s">
        <v>17</v>
      </c>
      <c r="F19" s="51">
        <f>7*82.11</f>
        <v>574.77</v>
      </c>
      <c r="G19" s="18" t="s">
        <v>23</v>
      </c>
    </row>
    <row r="20" spans="4:13" ht="26.25" customHeight="1" thickBot="1" x14ac:dyDescent="0.3">
      <c r="D20" s="37">
        <v>7</v>
      </c>
      <c r="E20" s="41" t="s">
        <v>18</v>
      </c>
      <c r="F20" s="34">
        <f>7*78.5</f>
        <v>549.5</v>
      </c>
      <c r="G20" s="19" t="s">
        <v>23</v>
      </c>
    </row>
    <row r="21" spans="4:13" ht="30.75" thickBot="1" x14ac:dyDescent="0.3">
      <c r="D21" s="37">
        <v>8</v>
      </c>
      <c r="E21" s="41" t="s">
        <v>19</v>
      </c>
      <c r="F21" s="15">
        <v>886</v>
      </c>
      <c r="G21" s="18" t="s">
        <v>25</v>
      </c>
    </row>
    <row r="22" spans="4:13" ht="30.75" thickBot="1" x14ac:dyDescent="0.3">
      <c r="D22" s="37">
        <v>9</v>
      </c>
      <c r="E22" s="41" t="s">
        <v>20</v>
      </c>
      <c r="F22" s="16">
        <v>894</v>
      </c>
      <c r="G22" s="19" t="s">
        <v>25</v>
      </c>
    </row>
    <row r="23" spans="4:13" ht="27.75" customHeight="1" thickBot="1" x14ac:dyDescent="0.3">
      <c r="D23" s="37">
        <v>10</v>
      </c>
      <c r="E23" s="41" t="s">
        <v>21</v>
      </c>
      <c r="F23" s="15">
        <v>7573.7269999999999</v>
      </c>
      <c r="G23" s="18" t="s">
        <v>23</v>
      </c>
    </row>
    <row r="24" spans="4:13" ht="30.75" thickBot="1" x14ac:dyDescent="0.3">
      <c r="D24" s="37">
        <v>11</v>
      </c>
      <c r="E24" s="41" t="s">
        <v>22</v>
      </c>
      <c r="F24" s="16">
        <v>7740.9669999999996</v>
      </c>
      <c r="G24" s="19" t="s">
        <v>23</v>
      </c>
    </row>
  </sheetData>
  <mergeCells count="3">
    <mergeCell ref="E13:G13"/>
    <mergeCell ref="D11:F11"/>
    <mergeCell ref="D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Q18"/>
  <sheetViews>
    <sheetView workbookViewId="0">
      <selection activeCell="N17" sqref="N17"/>
    </sheetView>
  </sheetViews>
  <sheetFormatPr defaultRowHeight="15" x14ac:dyDescent="0.25"/>
  <cols>
    <col min="5" max="5" width="6.5703125" customWidth="1"/>
    <col min="6" max="6" width="8" customWidth="1"/>
    <col min="8" max="8" width="8.5703125" customWidth="1"/>
    <col min="9" max="9" width="9.42578125" customWidth="1"/>
    <col min="10" max="10" width="10.5703125" customWidth="1"/>
    <col min="11" max="11" width="10.7109375" customWidth="1"/>
    <col min="12" max="12" width="11.5703125" customWidth="1"/>
    <col min="13" max="13" width="15" customWidth="1"/>
    <col min="14" max="14" width="14.7109375" customWidth="1"/>
  </cols>
  <sheetData>
    <row r="4" spans="5:17" x14ac:dyDescent="0.25">
      <c r="E4" t="s">
        <v>40</v>
      </c>
    </row>
    <row r="5" spans="5:17" ht="21" customHeight="1" thickBot="1" x14ac:dyDescent="0.3">
      <c r="E5" s="59" t="s">
        <v>41</v>
      </c>
      <c r="F5" s="59"/>
      <c r="G5" s="59"/>
      <c r="H5" s="59"/>
      <c r="I5" s="59"/>
      <c r="J5" s="59"/>
      <c r="K5" s="59"/>
      <c r="L5" s="59"/>
      <c r="M5" s="59"/>
      <c r="N5" s="59"/>
    </row>
    <row r="6" spans="5:17" ht="60.75" thickBot="1" x14ac:dyDescent="0.3">
      <c r="E6" s="1" t="s">
        <v>0</v>
      </c>
      <c r="F6" s="2" t="s">
        <v>34</v>
      </c>
      <c r="G6" s="2" t="s">
        <v>10</v>
      </c>
      <c r="H6" s="2" t="s">
        <v>11</v>
      </c>
      <c r="I6" s="2" t="s">
        <v>45</v>
      </c>
      <c r="J6" s="48" t="s">
        <v>47</v>
      </c>
      <c r="K6" s="2" t="s">
        <v>44</v>
      </c>
      <c r="L6" s="48" t="s">
        <v>46</v>
      </c>
      <c r="M6" s="29" t="s">
        <v>42</v>
      </c>
      <c r="N6" s="29" t="s">
        <v>43</v>
      </c>
    </row>
    <row r="7" spans="5:17" ht="15.75" thickBot="1" x14ac:dyDescent="0.3">
      <c r="E7" s="6">
        <v>1</v>
      </c>
      <c r="F7" s="7">
        <v>700</v>
      </c>
      <c r="G7" s="7" t="s">
        <v>35</v>
      </c>
      <c r="H7" s="7">
        <v>4</v>
      </c>
      <c r="I7" s="46">
        <v>670</v>
      </c>
      <c r="J7" s="46">
        <f>I7*H7</f>
        <v>2680</v>
      </c>
      <c r="K7" s="46">
        <v>1225</v>
      </c>
      <c r="L7" s="49">
        <f>K7*H7</f>
        <v>4900</v>
      </c>
      <c r="M7" s="44">
        <f>K7*3000*H7</f>
        <v>14700000</v>
      </c>
      <c r="N7" s="44">
        <f>3500*K7*H7</f>
        <v>17150000</v>
      </c>
    </row>
    <row r="8" spans="5:17" ht="15.75" thickBot="1" x14ac:dyDescent="0.3">
      <c r="E8" s="8">
        <v>2</v>
      </c>
      <c r="F8" s="7">
        <v>701</v>
      </c>
      <c r="G8" s="7" t="s">
        <v>35</v>
      </c>
      <c r="H8" s="7">
        <v>4</v>
      </c>
      <c r="I8" s="46">
        <v>670</v>
      </c>
      <c r="J8" s="46">
        <f t="shared" ref="J8:J13" si="0">I8*H8</f>
        <v>2680</v>
      </c>
      <c r="K8" s="46">
        <v>1225</v>
      </c>
      <c r="L8" s="49">
        <f t="shared" ref="L8:L13" si="1">K8*H8</f>
        <v>4900</v>
      </c>
      <c r="M8" s="44">
        <f t="shared" ref="M8:M13" si="2">K8*3000*H8</f>
        <v>14700000</v>
      </c>
      <c r="N8" s="44">
        <f t="shared" ref="N8:N13" si="3">3500*K8*H8</f>
        <v>17150000</v>
      </c>
    </row>
    <row r="9" spans="5:17" ht="15.75" thickBot="1" x14ac:dyDescent="0.3">
      <c r="E9" s="8">
        <v>3</v>
      </c>
      <c r="F9" s="7">
        <v>702</v>
      </c>
      <c r="G9" s="7" t="s">
        <v>35</v>
      </c>
      <c r="H9" s="7">
        <v>4</v>
      </c>
      <c r="I9" s="46">
        <v>670</v>
      </c>
      <c r="J9" s="46">
        <f t="shared" si="0"/>
        <v>2680</v>
      </c>
      <c r="K9" s="46">
        <v>1225</v>
      </c>
      <c r="L9" s="49">
        <f t="shared" si="1"/>
        <v>4900</v>
      </c>
      <c r="M9" s="44">
        <f t="shared" si="2"/>
        <v>14700000</v>
      </c>
      <c r="N9" s="44">
        <f t="shared" si="3"/>
        <v>17150000</v>
      </c>
    </row>
    <row r="10" spans="5:17" ht="15.75" thickBot="1" x14ac:dyDescent="0.3">
      <c r="E10" s="8">
        <v>4</v>
      </c>
      <c r="F10" s="7">
        <v>703</v>
      </c>
      <c r="G10" s="7" t="s">
        <v>35</v>
      </c>
      <c r="H10" s="7">
        <v>4</v>
      </c>
      <c r="I10" s="46">
        <v>670</v>
      </c>
      <c r="J10" s="46">
        <f t="shared" si="0"/>
        <v>2680</v>
      </c>
      <c r="K10" s="46">
        <v>1225</v>
      </c>
      <c r="L10" s="49">
        <f t="shared" si="1"/>
        <v>4900</v>
      </c>
      <c r="M10" s="44">
        <f t="shared" si="2"/>
        <v>14700000</v>
      </c>
      <c r="N10" s="44">
        <f t="shared" si="3"/>
        <v>17150000</v>
      </c>
    </row>
    <row r="11" spans="5:17" ht="15.75" thickBot="1" x14ac:dyDescent="0.3">
      <c r="E11" s="8">
        <v>5</v>
      </c>
      <c r="F11" s="7">
        <v>704</v>
      </c>
      <c r="G11" s="7" t="s">
        <v>35</v>
      </c>
      <c r="H11" s="7">
        <v>4</v>
      </c>
      <c r="I11" s="46">
        <v>670</v>
      </c>
      <c r="J11" s="46">
        <f t="shared" si="0"/>
        <v>2680</v>
      </c>
      <c r="K11" s="46">
        <v>1225</v>
      </c>
      <c r="L11" s="49">
        <f t="shared" si="1"/>
        <v>4900</v>
      </c>
      <c r="M11" s="44">
        <f t="shared" si="2"/>
        <v>14700000</v>
      </c>
      <c r="N11" s="44">
        <f t="shared" si="3"/>
        <v>17150000</v>
      </c>
      <c r="Q11" s="43">
        <f>4000000/K7</f>
        <v>3265.3061224489797</v>
      </c>
    </row>
    <row r="12" spans="5:17" ht="15.75" thickBot="1" x14ac:dyDescent="0.3">
      <c r="E12" s="8">
        <v>6</v>
      </c>
      <c r="F12" s="7">
        <v>705</v>
      </c>
      <c r="G12" s="7" t="s">
        <v>35</v>
      </c>
      <c r="H12" s="7">
        <v>4</v>
      </c>
      <c r="I12" s="46">
        <v>670</v>
      </c>
      <c r="J12" s="46">
        <f t="shared" si="0"/>
        <v>2680</v>
      </c>
      <c r="K12" s="46">
        <v>1225</v>
      </c>
      <c r="L12" s="49">
        <f t="shared" si="1"/>
        <v>4900</v>
      </c>
      <c r="M12" s="44">
        <f t="shared" si="2"/>
        <v>14700000</v>
      </c>
      <c r="N12" s="44">
        <f t="shared" si="3"/>
        <v>17150000</v>
      </c>
    </row>
    <row r="13" spans="5:17" ht="15.75" thickBot="1" x14ac:dyDescent="0.3">
      <c r="E13" s="8">
        <v>7</v>
      </c>
      <c r="F13" s="7">
        <v>706</v>
      </c>
      <c r="G13" s="7" t="s">
        <v>35</v>
      </c>
      <c r="H13" s="7">
        <v>4</v>
      </c>
      <c r="I13" s="46">
        <v>670</v>
      </c>
      <c r="J13" s="46">
        <f t="shared" si="0"/>
        <v>2680</v>
      </c>
      <c r="K13" s="46">
        <v>1225</v>
      </c>
      <c r="L13" s="49">
        <f t="shared" si="1"/>
        <v>4900</v>
      </c>
      <c r="M13" s="44">
        <f t="shared" si="2"/>
        <v>14700000</v>
      </c>
      <c r="N13" s="44">
        <f t="shared" si="3"/>
        <v>17150000</v>
      </c>
    </row>
    <row r="14" spans="5:17" ht="15.75" thickBot="1" x14ac:dyDescent="0.3">
      <c r="E14" s="55" t="s">
        <v>1</v>
      </c>
      <c r="F14" s="56"/>
      <c r="G14" s="57"/>
      <c r="H14" s="4">
        <f>SUM(H7:H13)</f>
        <v>28</v>
      </c>
      <c r="I14" s="47"/>
      <c r="J14" s="47">
        <f>SUM(J7:J13)</f>
        <v>18760</v>
      </c>
      <c r="K14" s="47"/>
      <c r="L14" s="50">
        <f>SUM(L7:L13)</f>
        <v>34300</v>
      </c>
      <c r="M14" s="45">
        <f>SUM(M7:M13)</f>
        <v>102900000</v>
      </c>
      <c r="N14" s="45">
        <f>SUM(N7:N13)</f>
        <v>120050000</v>
      </c>
    </row>
    <row r="17" spans="12:12" x14ac:dyDescent="0.25">
      <c r="L17" s="43">
        <f>3750000/K7</f>
        <v>3061.2244897959185</v>
      </c>
    </row>
    <row r="18" spans="12:12" x14ac:dyDescent="0.25">
      <c r="L18" s="43">
        <f>3950000/K7</f>
        <v>3224.4897959183672</v>
      </c>
    </row>
  </sheetData>
  <mergeCells count="2">
    <mergeCell ref="E14:G14"/>
    <mergeCell ref="E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details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Ashish</cp:lastModifiedBy>
  <dcterms:created xsi:type="dcterms:W3CDTF">2023-04-07T09:56:35Z</dcterms:created>
  <dcterms:modified xsi:type="dcterms:W3CDTF">2023-04-19T12:04:04Z</dcterms:modified>
</cp:coreProperties>
</file>