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Z:\In Progress Files\Abhinav Chaturvedi\VIS(2023-24)-PL026-022-022, Prateek Grand City\Report\"/>
    </mc:Choice>
  </mc:AlternateContent>
  <bookViews>
    <workbookView xWindow="0" yWindow="0" windowWidth="24000" windowHeight="9735"/>
  </bookViews>
  <sheets>
    <sheet name="Valuation Working" sheetId="4" r:id="rId1"/>
    <sheet name="Sheet1" sheetId="8" r:id="rId2"/>
    <sheet name="Sheet2" sheetId="10" r:id="rId3"/>
  </sheets>
  <externalReferences>
    <externalReference r:id="rId4"/>
  </externalReferences>
  <definedNames>
    <definedName name="_xlnm._FilterDatabase" localSheetId="2" hidden="1">Sheet2!$D$3:$E$12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" i="4" l="1"/>
  <c r="G4" i="4"/>
  <c r="G3" i="4"/>
  <c r="B35" i="4"/>
  <c r="B34" i="4"/>
  <c r="D21" i="4" l="1"/>
  <c r="C21" i="4"/>
  <c r="B21" i="4"/>
  <c r="D20" i="4"/>
  <c r="C20" i="4"/>
  <c r="B20" i="4"/>
  <c r="D19" i="4" l="1"/>
  <c r="C19" i="4"/>
  <c r="H19" i="4" l="1"/>
  <c r="B8" i="4"/>
  <c r="B7" i="4"/>
  <c r="D23" i="8" l="1"/>
  <c r="B9" i="4" l="1"/>
  <c r="B5" i="4"/>
  <c r="H25" i="4" l="1"/>
  <c r="B24" i="4"/>
  <c r="C26" i="4" l="1"/>
  <c r="D26" i="4"/>
  <c r="E26" i="4"/>
  <c r="H24" i="4"/>
  <c r="B26" i="4"/>
  <c r="H26" i="4" l="1"/>
  <c r="H20" i="4" l="1"/>
  <c r="H21" i="4" l="1"/>
  <c r="B28" i="4" l="1"/>
  <c r="B29" i="4" l="1"/>
  <c r="C28" i="4"/>
  <c r="C29" i="4" s="1"/>
  <c r="E28" i="4" l="1"/>
  <c r="E29" i="4" s="1"/>
  <c r="D28" i="4"/>
  <c r="D29" i="4" s="1"/>
  <c r="H29" i="4" s="1"/>
  <c r="B31" i="4" l="1"/>
  <c r="H28" i="4"/>
</calcChain>
</file>

<file path=xl/sharedStrings.xml><?xml version="1.0" encoding="utf-8"?>
<sst xmlns="http://schemas.openxmlformats.org/spreadsheetml/2006/main" count="81" uniqueCount="65">
  <si>
    <t xml:space="preserve">Particulars </t>
  </si>
  <si>
    <t xml:space="preserve">Figures </t>
  </si>
  <si>
    <t xml:space="preserve">Unit </t>
  </si>
  <si>
    <t>Remark</t>
  </si>
  <si>
    <t>Total</t>
  </si>
  <si>
    <t>Net Present Value NPV (Rs. Cr.)</t>
  </si>
  <si>
    <t xml:space="preserve">Average size of unit </t>
  </si>
  <si>
    <t xml:space="preserve">Total unsold area </t>
  </si>
  <si>
    <t xml:space="preserve">Sq feet </t>
  </si>
  <si>
    <t xml:space="preserve">Nos. </t>
  </si>
  <si>
    <t>No. of total unsold unit</t>
  </si>
  <si>
    <t>Average selling price</t>
  </si>
  <si>
    <t xml:space="preserve">Rs. Per sq feet </t>
  </si>
  <si>
    <t xml:space="preserve">Disocount Rate </t>
  </si>
  <si>
    <t>%</t>
  </si>
  <si>
    <t>INR. Cr.</t>
  </si>
  <si>
    <t xml:space="preserve">Provided by company </t>
  </si>
  <si>
    <t xml:space="preserve">Outflow </t>
  </si>
  <si>
    <t>Phase</t>
  </si>
  <si>
    <t>Total Outflow -A (INR Cr.)</t>
  </si>
  <si>
    <t xml:space="preserve">Inflow </t>
  </si>
  <si>
    <t>Total unsold area (sq feet)</t>
  </si>
  <si>
    <t>Selling Phase (%)</t>
  </si>
  <si>
    <t>Average market rate (Rs. Per sq feet)</t>
  </si>
  <si>
    <t>Escalation in selling Price (by Anually)</t>
  </si>
  <si>
    <t xml:space="preserve">RKA Research </t>
  </si>
  <si>
    <t>Sale consideration (In Rs. Cr.)</t>
  </si>
  <si>
    <t>Cost to be incurred in phase (INR Cr.)</t>
  </si>
  <si>
    <t>Total area to be sold in phase (sq feet)</t>
  </si>
  <si>
    <t>GreenField</t>
  </si>
  <si>
    <t>Land Zoning</t>
  </si>
  <si>
    <t>Saturatory Approvals</t>
  </si>
  <si>
    <t>Construction Risk</t>
  </si>
  <si>
    <t>Marketing Risk</t>
  </si>
  <si>
    <t>Operating Risk</t>
  </si>
  <si>
    <t>Project Stage</t>
  </si>
  <si>
    <t>Discount Rate</t>
  </si>
  <si>
    <t>Residential</t>
  </si>
  <si>
    <t>Amount to be incurred on Completion of project</t>
  </si>
  <si>
    <t>Amount to be incurred on completion of project (In Rs. Cr.)</t>
  </si>
  <si>
    <t>Discount rate</t>
  </si>
  <si>
    <t>Net Cash Flow</t>
  </si>
  <si>
    <t>C1</t>
  </si>
  <si>
    <t>C10</t>
  </si>
  <si>
    <t>C11</t>
  </si>
  <si>
    <t>C12</t>
  </si>
  <si>
    <t>C14</t>
  </si>
  <si>
    <t>C15</t>
  </si>
  <si>
    <t>C16</t>
  </si>
  <si>
    <t>C2</t>
  </si>
  <si>
    <t>C3</t>
  </si>
  <si>
    <t>C4</t>
  </si>
  <si>
    <t>C5</t>
  </si>
  <si>
    <t>C6</t>
  </si>
  <si>
    <t>C7</t>
  </si>
  <si>
    <t>C8</t>
  </si>
  <si>
    <t>C9</t>
  </si>
  <si>
    <t>A</t>
  </si>
  <si>
    <t>B</t>
  </si>
  <si>
    <t>G to 10th Floor</t>
  </si>
  <si>
    <t>11 to 20</t>
  </si>
  <si>
    <t>Above 20 floor</t>
  </si>
  <si>
    <t>Say Fair Value of the project (In Rs. Cr.)</t>
  </si>
  <si>
    <t>Realizable Value (85% of FV) (In Rs. Cr.)</t>
  </si>
  <si>
    <t>Distress Value (75% of FV) (In Rs. Cr.)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</si>
</sst>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64" formatCode="_(* #,##0.00_);_(* \(#,##0.00\);_(* &quot;-&quot;??_);_(@_)"/>
    <numFmt numFmtId="165" formatCode="_(* #,##0_);_(* \(#,##0\);_(* &quot;-&quot;??_);_(@_)"/>
    <numFmt numFmtId="166" formatCode="_ * #,##0_ ;_ * \-#,##0_ ;_ * &quot;-&quot;??_ ;_ @_ "/>
    <numFmt numFmtId="167" formatCode="_-* #,##0.00_-;\-* #,##0.00_-;_-* &quot;-&quot;??_-;_-@_-"/>
    <numFmt numFmtId="168" formatCode="_-* #,##0_-;\-* #,##0_-;_-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sz val="10"/>
      <color rgb="FF000000"/>
      <name val="Times New Roman"/>
      <family val="1"/>
    </font>
    <font>
      <b/>
      <sz val="10"/>
      <color theme="1"/>
      <name val="Arial"/>
    </font>
    <font>
      <b/>
      <i/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BFBFB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4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8" fillId="0" borderId="0"/>
    <xf numFmtId="0" fontId="1" fillId="0" borderId="0"/>
    <xf numFmtId="9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0" fontId="9" fillId="0" borderId="0"/>
  </cellStyleXfs>
  <cellXfs count="68">
    <xf numFmtId="0" fontId="0" fillId="0" borderId="0" xfId="0"/>
    <xf numFmtId="164" fontId="0" fillId="0" borderId="1" xfId="1" applyFont="1" applyBorder="1"/>
    <xf numFmtId="0" fontId="0" fillId="0" borderId="0" xfId="0"/>
    <xf numFmtId="0" fontId="0" fillId="0" borderId="1" xfId="0" applyBorder="1"/>
    <xf numFmtId="43" fontId="0" fillId="0" borderId="1" xfId="2" applyFont="1" applyBorder="1"/>
    <xf numFmtId="166" fontId="0" fillId="0" borderId="0" xfId="2" applyNumberFormat="1" applyFont="1"/>
    <xf numFmtId="0" fontId="0" fillId="0" borderId="0" xfId="0" applyBorder="1"/>
    <xf numFmtId="0" fontId="0" fillId="0" borderId="1" xfId="0" applyFill="1" applyBorder="1"/>
    <xf numFmtId="0" fontId="2" fillId="2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0" fillId="0" borderId="0" xfId="0" applyFill="1"/>
    <xf numFmtId="0" fontId="0" fillId="0" borderId="1" xfId="0" applyFont="1" applyFill="1" applyBorder="1" applyAlignment="1">
      <alignment horizontal="right"/>
    </xf>
    <xf numFmtId="0" fontId="4" fillId="2" borderId="1" xfId="0" applyFont="1" applyFill="1" applyBorder="1" applyAlignment="1">
      <alignment horizontal="right"/>
    </xf>
    <xf numFmtId="0" fontId="0" fillId="0" borderId="0" xfId="0" applyFill="1" applyBorder="1"/>
    <xf numFmtId="164" fontId="0" fillId="0" borderId="0" xfId="1" applyFont="1"/>
    <xf numFmtId="164" fontId="4" fillId="2" borderId="1" xfId="1" applyFont="1" applyFill="1" applyBorder="1" applyAlignment="1">
      <alignment horizontal="right"/>
    </xf>
    <xf numFmtId="165" fontId="1" fillId="0" borderId="1" xfId="1" applyNumberFormat="1" applyFont="1" applyFill="1" applyBorder="1" applyAlignment="1">
      <alignment horizontal="right"/>
    </xf>
    <xf numFmtId="165" fontId="1" fillId="0" borderId="1" xfId="1" applyNumberFormat="1" applyFont="1" applyFill="1" applyBorder="1" applyAlignment="1">
      <alignment horizontal="center"/>
    </xf>
    <xf numFmtId="165" fontId="1" fillId="0" borderId="1" xfId="1" applyNumberFormat="1" applyFont="1" applyBorder="1"/>
    <xf numFmtId="165" fontId="0" fillId="0" borderId="0" xfId="1" applyNumberFormat="1" applyFont="1"/>
    <xf numFmtId="164" fontId="2" fillId="0" borderId="1" xfId="1" applyFont="1" applyFill="1" applyBorder="1" applyAlignment="1">
      <alignment horizontal="center"/>
    </xf>
    <xf numFmtId="165" fontId="5" fillId="0" borderId="1" xfId="1" applyNumberFormat="1" applyFont="1" applyBorder="1"/>
    <xf numFmtId="0" fontId="2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/>
    </xf>
    <xf numFmtId="164" fontId="2" fillId="0" borderId="1" xfId="1" applyFont="1" applyFill="1" applyBorder="1" applyAlignment="1">
      <alignment horizontal="right"/>
    </xf>
    <xf numFmtId="0" fontId="2" fillId="0" borderId="1" xfId="0" applyFont="1" applyFill="1" applyBorder="1" applyAlignment="1">
      <alignment horizontal="right"/>
    </xf>
    <xf numFmtId="164" fontId="1" fillId="0" borderId="1" xfId="1" applyFont="1" applyFill="1" applyBorder="1" applyAlignment="1">
      <alignment horizontal="right"/>
    </xf>
    <xf numFmtId="9" fontId="1" fillId="0" borderId="1" xfId="1" applyNumberFormat="1" applyFont="1" applyFill="1" applyBorder="1" applyAlignment="1">
      <alignment horizontal="right"/>
    </xf>
    <xf numFmtId="0" fontId="2" fillId="2" borderId="1" xfId="0" applyFont="1" applyFill="1" applyBorder="1" applyAlignment="1">
      <alignment horizontal="right" vertical="center"/>
    </xf>
    <xf numFmtId="164" fontId="2" fillId="2" borderId="1" xfId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center" vertical="center"/>
    </xf>
    <xf numFmtId="164" fontId="0" fillId="0" borderId="0" xfId="1" applyNumberFormat="1" applyFont="1" applyBorder="1"/>
    <xf numFmtId="43" fontId="0" fillId="0" borderId="0" xfId="2" applyFont="1" applyBorder="1"/>
    <xf numFmtId="0" fontId="6" fillId="3" borderId="1" xfId="0" applyFont="1" applyFill="1" applyBorder="1" applyAlignment="1">
      <alignment horizontal="center"/>
    </xf>
    <xf numFmtId="164" fontId="6" fillId="3" borderId="1" xfId="1" applyFont="1" applyFill="1" applyBorder="1" applyAlignment="1">
      <alignment horizontal="center"/>
    </xf>
    <xf numFmtId="164" fontId="2" fillId="0" borderId="1" xfId="0" applyNumberFormat="1" applyFont="1" applyFill="1" applyBorder="1" applyAlignment="1">
      <alignment horizontal="center" vertical="center"/>
    </xf>
    <xf numFmtId="164" fontId="2" fillId="0" borderId="1" xfId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right" vertical="center"/>
    </xf>
    <xf numFmtId="9" fontId="2" fillId="0" borderId="1" xfId="3" applyFont="1" applyFill="1" applyBorder="1" applyAlignment="1">
      <alignment horizontal="right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9" fontId="0" fillId="0" borderId="0" xfId="3" applyFont="1"/>
    <xf numFmtId="0" fontId="0" fillId="0" borderId="0" xfId="0"/>
    <xf numFmtId="10" fontId="0" fillId="0" borderId="0" xfId="3" applyNumberFormat="1" applyFont="1"/>
    <xf numFmtId="9" fontId="0" fillId="0" borderId="0" xfId="0" applyNumberFormat="1" applyFill="1"/>
    <xf numFmtId="10" fontId="2" fillId="0" borderId="1" xfId="3" applyNumberFormat="1" applyFont="1" applyFill="1" applyBorder="1" applyAlignment="1">
      <alignment horizontal="right" vertical="center"/>
    </xf>
    <xf numFmtId="0" fontId="0" fillId="0" borderId="1" xfId="0" applyFill="1" applyBorder="1" applyAlignment="1">
      <alignment horizontal="left" vertical="center"/>
    </xf>
    <xf numFmtId="165" fontId="0" fillId="0" borderId="0" xfId="1" applyNumberFormat="1" applyFont="1" applyFill="1"/>
    <xf numFmtId="165" fontId="0" fillId="0" borderId="0" xfId="0" applyNumberFormat="1"/>
    <xf numFmtId="9" fontId="0" fillId="0" borderId="0" xfId="3" applyFont="1" applyFill="1"/>
    <xf numFmtId="10" fontId="1" fillId="0" borderId="1" xfId="1" applyNumberFormat="1" applyFont="1" applyFill="1" applyBorder="1" applyAlignment="1">
      <alignment horizontal="right"/>
    </xf>
    <xf numFmtId="43" fontId="0" fillId="0" borderId="0" xfId="0" applyNumberFormat="1" applyFill="1"/>
    <xf numFmtId="10" fontId="1" fillId="0" borderId="1" xfId="3" applyNumberFormat="1" applyFont="1" applyFill="1" applyBorder="1" applyAlignment="1">
      <alignment horizontal="right"/>
    </xf>
    <xf numFmtId="10" fontId="0" fillId="0" borderId="1" xfId="1" applyNumberFormat="1" applyFont="1" applyBorder="1"/>
    <xf numFmtId="14" fontId="6" fillId="3" borderId="1" xfId="0" applyNumberFormat="1" applyFont="1" applyFill="1" applyBorder="1" applyAlignment="1">
      <alignment horizontal="center"/>
    </xf>
    <xf numFmtId="10" fontId="0" fillId="0" borderId="1" xfId="3" applyNumberFormat="1" applyFont="1" applyBorder="1"/>
    <xf numFmtId="0" fontId="0" fillId="0" borderId="0" xfId="0" applyAlignment="1">
      <alignment horizontal="left"/>
    </xf>
    <xf numFmtId="0" fontId="0" fillId="0" borderId="0" xfId="0" applyNumberFormat="1"/>
    <xf numFmtId="0" fontId="10" fillId="0" borderId="2" xfId="0" applyFont="1" applyBorder="1" applyAlignment="1">
      <alignment horizontal="left"/>
    </xf>
    <xf numFmtId="0" fontId="10" fillId="0" borderId="2" xfId="0" applyNumberFormat="1" applyFont="1" applyBorder="1"/>
    <xf numFmtId="168" fontId="0" fillId="0" borderId="0" xfId="0" applyNumberFormat="1" applyAlignment="1">
      <alignment horizontal="left" indent="1"/>
    </xf>
    <xf numFmtId="1" fontId="0" fillId="0" borderId="0" xfId="0" applyNumberFormat="1"/>
    <xf numFmtId="164" fontId="2" fillId="0" borderId="1" xfId="1" applyNumberFormat="1" applyFont="1" applyBorder="1"/>
    <xf numFmtId="43" fontId="0" fillId="0" borderId="0" xfId="0" applyNumberFormat="1"/>
    <xf numFmtId="0" fontId="11" fillId="4" borderId="3" xfId="0" applyFont="1" applyFill="1" applyBorder="1" applyAlignment="1">
      <alignment horizontal="right" vertical="center"/>
    </xf>
    <xf numFmtId="165" fontId="0" fillId="0" borderId="0" xfId="0" applyNumberFormat="1" applyFill="1"/>
    <xf numFmtId="164" fontId="0" fillId="0" borderId="0" xfId="1" applyFont="1" applyFill="1"/>
  </cellXfs>
  <cellStyles count="14">
    <cellStyle name="Comma" xfId="1" builtinId="3"/>
    <cellStyle name="Comma 10" xfId="5"/>
    <cellStyle name="Comma 2" xfId="2"/>
    <cellStyle name="Comma 2 2" xfId="6"/>
    <cellStyle name="Comma 3" xfId="7"/>
    <cellStyle name="Comma 4" xfId="4"/>
    <cellStyle name="Comma 5" xfId="11"/>
    <cellStyle name="Normal" xfId="0" builtinId="0"/>
    <cellStyle name="Normal 2" xfId="12"/>
    <cellStyle name="Normal 3" xfId="8"/>
    <cellStyle name="Normal 3 2" xfId="13"/>
    <cellStyle name="Normal 4" xfId="9"/>
    <cellStyle name="Percent" xfId="3" builtinId="5"/>
    <cellStyle name="Percent 2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tx1"/>
                </a:solidFill>
              </a:rPr>
              <a:t>Discount Rate V Project Stage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Sheet1!$D$3</c:f>
              <c:strCache>
                <c:ptCount val="1"/>
                <c:pt idx="0">
                  <c:v>Discount Rate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errBars>
            <c:errDir val="y"/>
            <c:errBarType val="both"/>
            <c:errValType val="stdErr"/>
            <c:noEndCap val="0"/>
            <c:spPr>
              <a:noFill/>
              <a:ln w="9525">
                <a:solidFill>
                  <a:schemeClr val="tx2">
                    <a:lumMod val="75000"/>
                  </a:schemeClr>
                </a:solidFill>
                <a:round/>
              </a:ln>
              <a:effectLst/>
            </c:spPr>
          </c:errBars>
          <c:cat>
            <c:strRef>
              <c:f>Sheet1!$C$4:$C$9</c:f>
              <c:strCache>
                <c:ptCount val="6"/>
                <c:pt idx="0">
                  <c:v>GreenField</c:v>
                </c:pt>
                <c:pt idx="1">
                  <c:v>Land Zoning</c:v>
                </c:pt>
                <c:pt idx="2">
                  <c:v>Saturatory Approvals</c:v>
                </c:pt>
                <c:pt idx="3">
                  <c:v>Construction Risk</c:v>
                </c:pt>
                <c:pt idx="4">
                  <c:v>Marketing Risk</c:v>
                </c:pt>
                <c:pt idx="5">
                  <c:v>Operating Risk</c:v>
                </c:pt>
              </c:strCache>
            </c:strRef>
          </c:cat>
          <c:val>
            <c:numRef>
              <c:f>Sheet1!$D$4:$D$9</c:f>
              <c:numCache>
                <c:formatCode>0%</c:formatCode>
                <c:ptCount val="6"/>
                <c:pt idx="0">
                  <c:v>0.21</c:v>
                </c:pt>
                <c:pt idx="1">
                  <c:v>0.18</c:v>
                </c:pt>
                <c:pt idx="2">
                  <c:v>0.15</c:v>
                </c:pt>
                <c:pt idx="3">
                  <c:v>0.12</c:v>
                </c:pt>
                <c:pt idx="4">
                  <c:v>0.1</c:v>
                </c:pt>
                <c:pt idx="5">
                  <c:v>0.08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5DE1-410D-82D3-31B6E21A0E21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471388720"/>
        <c:axId val="471390896"/>
      </c:lineChart>
      <c:catAx>
        <c:axId val="47138872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N">
                    <a:solidFill>
                      <a:schemeClr val="tx1"/>
                    </a:solidFill>
                  </a:rPr>
                  <a:t>Project Stage 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1390896"/>
        <c:crosses val="autoZero"/>
        <c:auto val="1"/>
        <c:lblAlgn val="ctr"/>
        <c:lblOffset val="100"/>
        <c:noMultiLvlLbl val="0"/>
      </c:catAx>
      <c:valAx>
        <c:axId val="471390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N">
                    <a:solidFill>
                      <a:schemeClr val="tx1"/>
                    </a:solidFill>
                  </a:rPr>
                  <a:t>Discount Rate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13887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1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100012</xdr:rowOff>
    </xdr:from>
    <xdr:to>
      <xdr:col>13</xdr:col>
      <xdr:colOff>304800</xdr:colOff>
      <xdr:row>15</xdr:row>
      <xdr:rowOff>176212</xdr:rowOff>
    </xdr:to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0109BD92-89F2-EFE9-3E9B-6C4E82AB66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n%20Progress%20Files/Abhinav%20Chaturvedi/VIS(2023-24)-PL026-022-022%20-%20Prateek%20Grand%20City/Documents/MIS%20FEB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shboard"/>
      <sheetName val="Sheet1"/>
      <sheetName val="Customer MIS "/>
      <sheetName val="Sheet4"/>
      <sheetName val="Sheet3"/>
      <sheetName val="Sheet6"/>
      <sheetName val="Rates"/>
      <sheetName val="Sheet2"/>
      <sheetName val="Construction Update "/>
      <sheetName val="Construction Status"/>
      <sheetName val="Payment Details "/>
      <sheetName val="Approvals Status "/>
      <sheetName val="NOC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49">
          <cell r="G49">
            <v>100.49048999999999</v>
          </cell>
          <cell r="J49">
            <v>107.88734100000001</v>
          </cell>
          <cell r="M49">
            <v>115.83739678800004</v>
          </cell>
          <cell r="P49">
            <v>42.473712155600019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"/>
  <sheetViews>
    <sheetView tabSelected="1" topLeftCell="A19" workbookViewId="0">
      <selection activeCell="A34" sqref="A34"/>
    </sheetView>
  </sheetViews>
  <sheetFormatPr defaultColWidth="8.85546875" defaultRowHeight="15" x14ac:dyDescent="0.25"/>
  <cols>
    <col min="1" max="1" width="61.85546875" style="2" bestFit="1" customWidth="1"/>
    <col min="2" max="2" width="15.85546875" style="14" bestFit="1" customWidth="1"/>
    <col min="3" max="3" width="14.7109375" style="2" bestFit="1" customWidth="1"/>
    <col min="4" max="4" width="20.7109375" style="2" bestFit="1" customWidth="1"/>
    <col min="5" max="5" width="10.42578125" style="2" bestFit="1" customWidth="1"/>
    <col min="6" max="6" width="8" style="2" bestFit="1" customWidth="1"/>
    <col min="7" max="7" width="15.85546875" style="2" bestFit="1" customWidth="1"/>
    <col min="8" max="8" width="10.5703125" style="2" bestFit="1" customWidth="1"/>
    <col min="9" max="9" width="14.28515625" style="2" bestFit="1" customWidth="1"/>
    <col min="10" max="10" width="10.5703125" style="19" bestFit="1" customWidth="1"/>
    <col min="11" max="11" width="8" style="19" bestFit="1" customWidth="1"/>
    <col min="12" max="12" width="10.5703125" style="2" bestFit="1" customWidth="1"/>
    <col min="13" max="16384" width="8.85546875" style="2"/>
  </cols>
  <sheetData>
    <row r="1" spans="1:12" x14ac:dyDescent="0.25">
      <c r="A1" s="33" t="s">
        <v>0</v>
      </c>
      <c r="B1" s="34" t="s">
        <v>1</v>
      </c>
      <c r="C1" s="33" t="s">
        <v>2</v>
      </c>
      <c r="D1" s="33" t="s">
        <v>3</v>
      </c>
    </row>
    <row r="2" spans="1:12" x14ac:dyDescent="0.25">
      <c r="A2" s="8" t="s">
        <v>37</v>
      </c>
      <c r="B2" s="20"/>
      <c r="C2" s="9"/>
      <c r="D2" s="9"/>
      <c r="H2" s="43"/>
    </row>
    <row r="3" spans="1:12" x14ac:dyDescent="0.25">
      <c r="A3" s="3" t="s">
        <v>7</v>
      </c>
      <c r="B3" s="21">
        <v>520210</v>
      </c>
      <c r="C3" s="3" t="s">
        <v>8</v>
      </c>
      <c r="D3" s="3" t="s">
        <v>16</v>
      </c>
      <c r="E3" s="67">
        <f>B3/10.764</f>
        <v>48328.688219992568</v>
      </c>
      <c r="F3" s="10">
        <v>40000</v>
      </c>
      <c r="G3" s="66">
        <f>F3*B3/10.764</f>
        <v>1933147528.7997029</v>
      </c>
      <c r="H3" s="43"/>
      <c r="L3" s="49"/>
    </row>
    <row r="4" spans="1:12" x14ac:dyDescent="0.25">
      <c r="A4" s="3" t="s">
        <v>10</v>
      </c>
      <c r="B4" s="16">
        <v>535</v>
      </c>
      <c r="C4" s="3" t="s">
        <v>9</v>
      </c>
      <c r="D4" s="3" t="s">
        <v>16</v>
      </c>
      <c r="E4" s="10"/>
      <c r="F4" s="10"/>
      <c r="G4" s="67">
        <f>G3/10^7</f>
        <v>193.31475287997029</v>
      </c>
      <c r="H4" s="43"/>
      <c r="L4" s="49"/>
    </row>
    <row r="5" spans="1:12" x14ac:dyDescent="0.25">
      <c r="A5" s="3" t="s">
        <v>6</v>
      </c>
      <c r="B5" s="17">
        <f>B3/B4</f>
        <v>972.35514018691583</v>
      </c>
      <c r="C5" s="3" t="s">
        <v>8</v>
      </c>
      <c r="D5" s="3"/>
      <c r="E5" s="10"/>
      <c r="F5" s="10"/>
      <c r="G5" s="10"/>
    </row>
    <row r="6" spans="1:12" x14ac:dyDescent="0.25">
      <c r="A6" s="8" t="s">
        <v>7</v>
      </c>
      <c r="B6" s="17"/>
      <c r="C6" s="3"/>
      <c r="D6" s="3"/>
      <c r="E6" s="10"/>
      <c r="F6" s="10"/>
      <c r="G6" s="10"/>
    </row>
    <row r="7" spans="1:12" x14ac:dyDescent="0.25">
      <c r="A7" s="3" t="s">
        <v>7</v>
      </c>
      <c r="B7" s="17">
        <f>B3</f>
        <v>520210</v>
      </c>
      <c r="C7" s="3" t="s">
        <v>8</v>
      </c>
      <c r="D7" s="3" t="s">
        <v>16</v>
      </c>
      <c r="E7" s="10"/>
      <c r="F7" s="10"/>
      <c r="G7" s="10"/>
    </row>
    <row r="8" spans="1:12" x14ac:dyDescent="0.25">
      <c r="A8" s="3" t="s">
        <v>10</v>
      </c>
      <c r="B8" s="17">
        <f>B4</f>
        <v>535</v>
      </c>
      <c r="C8" s="3" t="s">
        <v>9</v>
      </c>
      <c r="D8" s="3" t="s">
        <v>16</v>
      </c>
      <c r="E8" s="10"/>
      <c r="F8" s="10"/>
      <c r="G8" s="10"/>
    </row>
    <row r="9" spans="1:12" x14ac:dyDescent="0.25">
      <c r="A9" s="3" t="s">
        <v>6</v>
      </c>
      <c r="B9" s="18">
        <f>B7/B8</f>
        <v>972.35514018691583</v>
      </c>
      <c r="C9" s="3" t="s">
        <v>8</v>
      </c>
      <c r="D9" s="3"/>
      <c r="J9" s="44"/>
    </row>
    <row r="10" spans="1:12" x14ac:dyDescent="0.25">
      <c r="A10" s="3" t="s">
        <v>11</v>
      </c>
      <c r="B10" s="17">
        <v>0</v>
      </c>
      <c r="C10" s="3" t="s">
        <v>12</v>
      </c>
      <c r="D10" s="3" t="s">
        <v>25</v>
      </c>
      <c r="H10" s="44"/>
    </row>
    <row r="11" spans="1:12" x14ac:dyDescent="0.25">
      <c r="B11" s="18"/>
      <c r="C11" s="3"/>
      <c r="D11" s="3"/>
      <c r="I11" s="19"/>
    </row>
    <row r="12" spans="1:12" x14ac:dyDescent="0.25">
      <c r="A12" s="7" t="s">
        <v>13</v>
      </c>
      <c r="B12" s="56">
        <v>0.11</v>
      </c>
      <c r="C12" s="3"/>
      <c r="D12" s="3" t="s">
        <v>25</v>
      </c>
    </row>
    <row r="13" spans="1:12" x14ac:dyDescent="0.25">
      <c r="A13" s="7" t="s">
        <v>24</v>
      </c>
      <c r="B13" s="56">
        <v>0.11</v>
      </c>
      <c r="C13" s="7" t="s">
        <v>14</v>
      </c>
      <c r="D13" s="3" t="s">
        <v>25</v>
      </c>
    </row>
    <row r="14" spans="1:12" x14ac:dyDescent="0.25">
      <c r="A14" s="7" t="s">
        <v>38</v>
      </c>
      <c r="B14" s="1">
        <v>11.9</v>
      </c>
      <c r="C14" s="7" t="s">
        <v>15</v>
      </c>
      <c r="D14" s="3" t="s">
        <v>16</v>
      </c>
      <c r="I14" s="44"/>
    </row>
    <row r="15" spans="1:12" x14ac:dyDescent="0.25">
      <c r="C15" s="14"/>
      <c r="D15" s="14"/>
      <c r="E15" s="5"/>
      <c r="F15" s="5"/>
      <c r="G15" s="5"/>
    </row>
    <row r="16" spans="1:12" x14ac:dyDescent="0.25">
      <c r="A16" s="40" t="s">
        <v>0</v>
      </c>
      <c r="B16" s="55">
        <v>45382</v>
      </c>
      <c r="C16" s="55">
        <v>45747</v>
      </c>
      <c r="D16" s="55">
        <v>46112</v>
      </c>
      <c r="E16" s="55">
        <v>46477</v>
      </c>
      <c r="F16" s="33"/>
      <c r="G16" s="33"/>
      <c r="H16" s="41" t="s">
        <v>4</v>
      </c>
    </row>
    <row r="17" spans="1:12" s="10" customFormat="1" x14ac:dyDescent="0.25">
      <c r="A17" s="39" t="s">
        <v>17</v>
      </c>
      <c r="B17" s="20"/>
      <c r="C17" s="9"/>
      <c r="D17" s="9"/>
      <c r="E17" s="9"/>
      <c r="F17" s="9"/>
      <c r="G17" s="9"/>
      <c r="H17" s="22"/>
      <c r="J17" s="48"/>
      <c r="K17" s="48"/>
    </row>
    <row r="18" spans="1:12" s="10" customFormat="1" x14ac:dyDescent="0.25">
      <c r="A18" s="7" t="s">
        <v>39</v>
      </c>
      <c r="B18" s="26">
        <v>11.9</v>
      </c>
      <c r="C18" s="11"/>
      <c r="D18" s="9"/>
      <c r="E18" s="9"/>
      <c r="F18" s="9"/>
      <c r="G18" s="9"/>
      <c r="H18" s="30"/>
      <c r="J18" s="48"/>
      <c r="K18" s="48"/>
    </row>
    <row r="19" spans="1:12" s="10" customFormat="1" x14ac:dyDescent="0.25">
      <c r="A19" s="23" t="s">
        <v>18</v>
      </c>
      <c r="B19" s="53">
        <v>0.33329999999999999</v>
      </c>
      <c r="C19" s="51">
        <f>B19</f>
        <v>0.33329999999999999</v>
      </c>
      <c r="D19" s="51">
        <f>C19</f>
        <v>0.33329999999999999</v>
      </c>
      <c r="E19" s="51"/>
      <c r="F19" s="51"/>
      <c r="G19" s="53"/>
      <c r="H19" s="46">
        <f>SUM(B19:G19)</f>
        <v>0.99990000000000001</v>
      </c>
      <c r="I19" s="45"/>
      <c r="J19" s="50"/>
      <c r="K19" s="50"/>
    </row>
    <row r="20" spans="1:12" s="10" customFormat="1" x14ac:dyDescent="0.25">
      <c r="A20" s="37" t="s">
        <v>27</v>
      </c>
      <c r="B20" s="26">
        <f>B19*$B$18</f>
        <v>3.9662699999999997</v>
      </c>
      <c r="C20" s="26">
        <f t="shared" ref="C20:D20" si="0">C19*$B$18</f>
        <v>3.9662699999999997</v>
      </c>
      <c r="D20" s="26">
        <f t="shared" si="0"/>
        <v>3.9662699999999997</v>
      </c>
      <c r="E20" s="26"/>
      <c r="F20" s="26"/>
      <c r="G20" s="26"/>
      <c r="H20" s="35">
        <f>SUM(B20:G20)</f>
        <v>11.898809999999999</v>
      </c>
      <c r="J20" s="48"/>
      <c r="K20" s="48"/>
    </row>
    <row r="21" spans="1:12" s="10" customFormat="1" x14ac:dyDescent="0.25">
      <c r="A21" s="28" t="s">
        <v>19</v>
      </c>
      <c r="B21" s="29">
        <f>B20</f>
        <v>3.9662699999999997</v>
      </c>
      <c r="C21" s="29">
        <f t="shared" ref="C21:D21" si="1">C20</f>
        <v>3.9662699999999997</v>
      </c>
      <c r="D21" s="29">
        <f t="shared" si="1"/>
        <v>3.9662699999999997</v>
      </c>
      <c r="E21" s="29">
        <v>0</v>
      </c>
      <c r="F21" s="29"/>
      <c r="G21" s="29"/>
      <c r="H21" s="36">
        <f>SUM(B21:G21)</f>
        <v>11.898809999999999</v>
      </c>
      <c r="J21" s="48"/>
      <c r="K21" s="48"/>
    </row>
    <row r="22" spans="1:12" s="10" customFormat="1" x14ac:dyDescent="0.25">
      <c r="A22" s="39" t="s">
        <v>20</v>
      </c>
      <c r="B22" s="24"/>
      <c r="C22" s="25"/>
      <c r="D22" s="25"/>
      <c r="E22" s="9"/>
      <c r="F22" s="9"/>
      <c r="G22" s="9"/>
      <c r="H22" s="22"/>
      <c r="J22" s="48"/>
      <c r="K22" s="48"/>
    </row>
    <row r="23" spans="1:12" s="10" customFormat="1" x14ac:dyDescent="0.25">
      <c r="A23" s="8" t="s">
        <v>37</v>
      </c>
      <c r="B23" s="24"/>
      <c r="C23" s="25"/>
      <c r="D23" s="25"/>
      <c r="E23" s="9"/>
      <c r="F23" s="9"/>
      <c r="G23" s="9"/>
      <c r="H23" s="22"/>
      <c r="J23" s="48"/>
      <c r="K23" s="48"/>
    </row>
    <row r="24" spans="1:12" s="10" customFormat="1" x14ac:dyDescent="0.25">
      <c r="A24" s="23" t="s">
        <v>21</v>
      </c>
      <c r="B24" s="16">
        <f>B3</f>
        <v>520210</v>
      </c>
      <c r="C24" s="25"/>
      <c r="D24" s="25"/>
      <c r="E24" s="9"/>
      <c r="F24" s="9"/>
      <c r="G24" s="9"/>
      <c r="H24" s="30">
        <f>SUM(B24:G24)</f>
        <v>520210</v>
      </c>
      <c r="J24" s="48"/>
      <c r="K24" s="48"/>
    </row>
    <row r="25" spans="1:12" s="10" customFormat="1" x14ac:dyDescent="0.25">
      <c r="A25" s="23" t="s">
        <v>22</v>
      </c>
      <c r="B25" s="27">
        <v>0.3</v>
      </c>
      <c r="C25" s="27">
        <v>0.3</v>
      </c>
      <c r="D25" s="27">
        <v>0.3</v>
      </c>
      <c r="E25" s="27">
        <v>0.1</v>
      </c>
      <c r="F25" s="27"/>
      <c r="G25" s="27"/>
      <c r="H25" s="38">
        <f>SUM(B25:G25)</f>
        <v>0.99999999999999989</v>
      </c>
      <c r="J25" s="48"/>
      <c r="K25" s="48"/>
    </row>
    <row r="26" spans="1:12" s="10" customFormat="1" x14ac:dyDescent="0.25">
      <c r="A26" s="23" t="s">
        <v>28</v>
      </c>
      <c r="B26" s="16">
        <f t="shared" ref="B26:E26" si="2">B25*$B$24</f>
        <v>156063</v>
      </c>
      <c r="C26" s="16">
        <f t="shared" si="2"/>
        <v>156063</v>
      </c>
      <c r="D26" s="16">
        <f t="shared" si="2"/>
        <v>156063</v>
      </c>
      <c r="E26" s="16">
        <f t="shared" si="2"/>
        <v>52021</v>
      </c>
      <c r="F26" s="16"/>
      <c r="G26" s="16"/>
      <c r="H26" s="30">
        <f>SUM(B26:G26)</f>
        <v>520210</v>
      </c>
      <c r="J26" s="48"/>
      <c r="K26" s="48"/>
    </row>
    <row r="27" spans="1:12" s="10" customFormat="1" x14ac:dyDescent="0.25">
      <c r="A27" s="23" t="s">
        <v>23</v>
      </c>
      <c r="B27" s="16"/>
      <c r="C27" s="16"/>
      <c r="D27" s="16"/>
      <c r="E27" s="16"/>
      <c r="F27" s="16"/>
      <c r="G27" s="16"/>
      <c r="H27" s="22"/>
      <c r="J27" s="48"/>
      <c r="K27" s="48"/>
    </row>
    <row r="28" spans="1:12" s="10" customFormat="1" x14ac:dyDescent="0.25">
      <c r="A28" s="28" t="s">
        <v>26</v>
      </c>
      <c r="B28" s="29">
        <f>[1]Sheet6!$G$49</f>
        <v>100.49048999999999</v>
      </c>
      <c r="C28" s="29">
        <f>[1]Sheet6!$J$49</f>
        <v>107.88734100000001</v>
      </c>
      <c r="D28" s="29">
        <f>[1]Sheet6!$M$49</f>
        <v>115.83739678800004</v>
      </c>
      <c r="E28" s="29">
        <f>[1]Sheet6!$P$49</f>
        <v>42.473712155600019</v>
      </c>
      <c r="F28" s="29"/>
      <c r="G28" s="29"/>
      <c r="H28" s="36">
        <f>SUM(B28:G28)</f>
        <v>366.68893994360008</v>
      </c>
      <c r="I28" s="52"/>
      <c r="J28" s="48"/>
      <c r="K28" s="48"/>
    </row>
    <row r="29" spans="1:12" s="43" customFormat="1" x14ac:dyDescent="0.25">
      <c r="A29" s="12" t="s">
        <v>41</v>
      </c>
      <c r="B29" s="15">
        <f>B28-B21</f>
        <v>96.52422</v>
      </c>
      <c r="C29" s="15">
        <f t="shared" ref="C29:E29" si="3">C28-C21</f>
        <v>103.92107100000001</v>
      </c>
      <c r="D29" s="15">
        <f t="shared" si="3"/>
        <v>111.87112678800004</v>
      </c>
      <c r="E29" s="15">
        <f t="shared" si="3"/>
        <v>42.473712155600019</v>
      </c>
      <c r="F29" s="15"/>
      <c r="G29" s="15"/>
      <c r="H29" s="36">
        <f>SUM(B29:G29)</f>
        <v>354.79012994360005</v>
      </c>
      <c r="J29" s="19"/>
      <c r="K29" s="10"/>
      <c r="L29" s="10"/>
    </row>
    <row r="30" spans="1:12" x14ac:dyDescent="0.25">
      <c r="A30" s="47" t="s">
        <v>40</v>
      </c>
      <c r="B30" s="54">
        <v>0.11</v>
      </c>
      <c r="C30" s="3"/>
      <c r="D30" s="3"/>
      <c r="E30" s="3"/>
      <c r="F30" s="3"/>
      <c r="G30" s="3"/>
      <c r="H30" s="4"/>
      <c r="K30" s="10"/>
      <c r="L30" s="10"/>
    </row>
    <row r="31" spans="1:12" x14ac:dyDescent="0.25">
      <c r="A31" s="7" t="s">
        <v>5</v>
      </c>
      <c r="B31" s="63">
        <f>XNPV(B30,B29:E29,B16:E16)</f>
        <v>312.00033487994932</v>
      </c>
      <c r="C31" s="3"/>
      <c r="D31" s="3"/>
      <c r="E31" s="3"/>
      <c r="F31" s="3"/>
      <c r="G31" s="3"/>
      <c r="H31" s="4"/>
      <c r="K31" s="10"/>
      <c r="L31" s="10"/>
    </row>
    <row r="32" spans="1:12" x14ac:dyDescent="0.25">
      <c r="A32" s="13"/>
      <c r="B32" s="31"/>
      <c r="C32" s="6"/>
      <c r="D32" s="6"/>
      <c r="E32" s="6"/>
      <c r="F32" s="6"/>
      <c r="G32" s="6"/>
      <c r="H32" s="32"/>
      <c r="K32" s="10"/>
      <c r="L32" s="10"/>
    </row>
    <row r="33" spans="1:12" ht="15.75" thickBot="1" x14ac:dyDescent="0.3">
      <c r="A33" s="65" t="s">
        <v>62</v>
      </c>
      <c r="B33" s="14">
        <v>312</v>
      </c>
      <c r="C33" s="2">
        <v>323</v>
      </c>
      <c r="K33" s="10"/>
      <c r="L33" s="10"/>
    </row>
    <row r="34" spans="1:12" ht="15.75" thickBot="1" x14ac:dyDescent="0.3">
      <c r="A34" s="65" t="s">
        <v>63</v>
      </c>
      <c r="B34" s="14">
        <f>B33*0.85</f>
        <v>265.2</v>
      </c>
      <c r="C34" s="64"/>
      <c r="K34" s="10"/>
      <c r="L34" s="10"/>
    </row>
    <row r="35" spans="1:12" ht="15.75" thickBot="1" x14ac:dyDescent="0.3">
      <c r="A35" s="65" t="s">
        <v>64</v>
      </c>
      <c r="B35" s="14">
        <f>B33*0.75</f>
        <v>234</v>
      </c>
      <c r="K35" s="10"/>
      <c r="L35" s="10"/>
    </row>
    <row r="36" spans="1:12" x14ac:dyDescent="0.25">
      <c r="K36" s="10"/>
      <c r="L36" s="10"/>
    </row>
    <row r="38" spans="1:12" x14ac:dyDescent="0.25">
      <c r="C38" s="44"/>
    </row>
    <row r="40" spans="1:12" x14ac:dyDescent="0.25">
      <c r="C40" s="62"/>
      <c r="D40" s="62"/>
      <c r="E40" s="62"/>
      <c r="F40" s="62"/>
    </row>
  </sheetData>
  <phoneticPr fontId="7" type="noConversion"/>
  <pageMargins left="0.7" right="0.7" top="0.75" bottom="0.75" header="0.3" footer="0.3"/>
  <pageSetup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D26"/>
  <sheetViews>
    <sheetView workbookViewId="0">
      <selection activeCell="L19" sqref="L19"/>
    </sheetView>
  </sheetViews>
  <sheetFormatPr defaultRowHeight="15" x14ac:dyDescent="0.25"/>
  <cols>
    <col min="3" max="3" width="19.7109375" bestFit="1" customWidth="1"/>
    <col min="4" max="4" width="14.85546875" style="42" bestFit="1" customWidth="1"/>
  </cols>
  <sheetData>
    <row r="3" spans="3:4" x14ac:dyDescent="0.25">
      <c r="C3" t="s">
        <v>35</v>
      </c>
      <c r="D3" s="42" t="s">
        <v>36</v>
      </c>
    </row>
    <row r="4" spans="3:4" x14ac:dyDescent="0.25">
      <c r="C4" t="s">
        <v>29</v>
      </c>
      <c r="D4" s="42">
        <v>0.21</v>
      </c>
    </row>
    <row r="5" spans="3:4" x14ac:dyDescent="0.25">
      <c r="C5" t="s">
        <v>30</v>
      </c>
      <c r="D5" s="42">
        <v>0.18</v>
      </c>
    </row>
    <row r="6" spans="3:4" x14ac:dyDescent="0.25">
      <c r="C6" t="s">
        <v>31</v>
      </c>
      <c r="D6" s="42">
        <v>0.15</v>
      </c>
    </row>
    <row r="7" spans="3:4" x14ac:dyDescent="0.25">
      <c r="C7" t="s">
        <v>32</v>
      </c>
      <c r="D7" s="42">
        <v>0.12</v>
      </c>
    </row>
    <row r="8" spans="3:4" x14ac:dyDescent="0.25">
      <c r="C8" t="s">
        <v>33</v>
      </c>
      <c r="D8" s="42">
        <v>0.1</v>
      </c>
    </row>
    <row r="9" spans="3:4" x14ac:dyDescent="0.25">
      <c r="C9" t="s">
        <v>34</v>
      </c>
      <c r="D9" s="42">
        <v>0.08</v>
      </c>
    </row>
    <row r="20" spans="4:4" x14ac:dyDescent="0.25">
      <c r="D20" s="14"/>
    </row>
    <row r="21" spans="4:4" x14ac:dyDescent="0.25">
      <c r="D21" s="14">
        <v>4547.47</v>
      </c>
    </row>
    <row r="22" spans="4:4" x14ac:dyDescent="0.25">
      <c r="D22" s="14">
        <v>8660</v>
      </c>
    </row>
    <row r="23" spans="4:4" x14ac:dyDescent="0.25">
      <c r="D23" s="19">
        <f>D22*D21</f>
        <v>39381090.200000003</v>
      </c>
    </row>
    <row r="24" spans="4:4" x14ac:dyDescent="0.25">
      <c r="D24" s="14"/>
    </row>
    <row r="25" spans="4:4" x14ac:dyDescent="0.25">
      <c r="D25" s="14"/>
    </row>
    <row r="26" spans="4:4" x14ac:dyDescent="0.25">
      <c r="D26" s="14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3:K23"/>
  <sheetViews>
    <sheetView workbookViewId="0">
      <selection activeCell="J3" sqref="J3:K23"/>
    </sheetView>
  </sheetViews>
  <sheetFormatPr defaultRowHeight="15" x14ac:dyDescent="0.25"/>
  <cols>
    <col min="10" max="10" width="14.42578125" bestFit="1" customWidth="1"/>
  </cols>
  <sheetData>
    <row r="3" spans="4:11" x14ac:dyDescent="0.25">
      <c r="D3" t="s">
        <v>57</v>
      </c>
      <c r="E3" t="s">
        <v>58</v>
      </c>
      <c r="J3" s="59" t="s">
        <v>59</v>
      </c>
      <c r="K3" s="60">
        <v>162</v>
      </c>
    </row>
    <row r="4" spans="4:11" x14ac:dyDescent="0.25">
      <c r="D4" s="57" t="s">
        <v>42</v>
      </c>
      <c r="E4" s="58">
        <v>19</v>
      </c>
      <c r="J4" s="61">
        <v>770</v>
      </c>
      <c r="K4" s="58">
        <v>96</v>
      </c>
    </row>
    <row r="5" spans="4:11" x14ac:dyDescent="0.25">
      <c r="D5" s="57" t="s">
        <v>49</v>
      </c>
      <c r="E5" s="58">
        <v>13</v>
      </c>
      <c r="J5" s="61">
        <v>970</v>
      </c>
      <c r="K5" s="58">
        <v>55</v>
      </c>
    </row>
    <row r="6" spans="4:11" x14ac:dyDescent="0.25">
      <c r="D6" s="57" t="s">
        <v>50</v>
      </c>
      <c r="E6" s="58">
        <v>9</v>
      </c>
      <c r="J6" s="61">
        <v>1155</v>
      </c>
      <c r="K6" s="58">
        <v>1</v>
      </c>
    </row>
    <row r="7" spans="4:11" x14ac:dyDescent="0.25">
      <c r="D7" s="57" t="s">
        <v>51</v>
      </c>
      <c r="E7" s="58">
        <v>34</v>
      </c>
      <c r="J7" s="61">
        <v>1380</v>
      </c>
      <c r="K7" s="58">
        <v>6</v>
      </c>
    </row>
    <row r="8" spans="4:11" x14ac:dyDescent="0.25">
      <c r="D8" s="57" t="s">
        <v>52</v>
      </c>
      <c r="E8" s="58">
        <v>45</v>
      </c>
      <c r="J8" s="61">
        <v>1585</v>
      </c>
      <c r="K8" s="58">
        <v>3</v>
      </c>
    </row>
    <row r="9" spans="4:11" x14ac:dyDescent="0.25">
      <c r="D9" s="57" t="s">
        <v>53</v>
      </c>
      <c r="E9" s="58">
        <v>73</v>
      </c>
      <c r="J9" s="61">
        <v>1795</v>
      </c>
      <c r="K9" s="58">
        <v>1</v>
      </c>
    </row>
    <row r="10" spans="4:11" x14ac:dyDescent="0.25">
      <c r="D10" s="57" t="s">
        <v>54</v>
      </c>
      <c r="E10" s="58">
        <v>66</v>
      </c>
      <c r="J10" s="59" t="s">
        <v>60</v>
      </c>
      <c r="K10" s="60">
        <v>163</v>
      </c>
    </row>
    <row r="11" spans="4:11" x14ac:dyDescent="0.25">
      <c r="D11" s="57" t="s">
        <v>55</v>
      </c>
      <c r="E11" s="58">
        <v>76</v>
      </c>
      <c r="J11" s="61">
        <v>770</v>
      </c>
      <c r="K11" s="58">
        <v>101</v>
      </c>
    </row>
    <row r="12" spans="4:11" x14ac:dyDescent="0.25">
      <c r="D12" s="57" t="s">
        <v>56</v>
      </c>
      <c r="E12" s="58">
        <v>15</v>
      </c>
      <c r="J12" s="61">
        <v>970</v>
      </c>
      <c r="K12" s="58">
        <v>40</v>
      </c>
    </row>
    <row r="13" spans="4:11" x14ac:dyDescent="0.25">
      <c r="D13" s="57" t="s">
        <v>43</v>
      </c>
      <c r="E13" s="58">
        <v>9</v>
      </c>
      <c r="J13" s="61">
        <v>1155</v>
      </c>
      <c r="K13" s="58">
        <v>4</v>
      </c>
    </row>
    <row r="14" spans="4:11" x14ac:dyDescent="0.25">
      <c r="D14" s="57" t="s">
        <v>44</v>
      </c>
      <c r="E14" s="58">
        <v>30</v>
      </c>
      <c r="J14" s="61">
        <v>1380</v>
      </c>
      <c r="K14" s="58">
        <v>5</v>
      </c>
    </row>
    <row r="15" spans="4:11" x14ac:dyDescent="0.25">
      <c r="D15" s="57" t="s">
        <v>45</v>
      </c>
      <c r="E15" s="58">
        <v>98</v>
      </c>
      <c r="J15" s="61">
        <v>1585</v>
      </c>
      <c r="K15" s="58">
        <v>6</v>
      </c>
    </row>
    <row r="16" spans="4:11" x14ac:dyDescent="0.25">
      <c r="D16" s="57" t="s">
        <v>46</v>
      </c>
      <c r="E16" s="58">
        <v>22</v>
      </c>
      <c r="J16" s="61">
        <v>1795</v>
      </c>
      <c r="K16" s="58">
        <v>7</v>
      </c>
    </row>
    <row r="17" spans="4:11" x14ac:dyDescent="0.25">
      <c r="D17" s="57" t="s">
        <v>47</v>
      </c>
      <c r="E17" s="58">
        <v>10</v>
      </c>
      <c r="J17" s="59" t="s">
        <v>61</v>
      </c>
      <c r="K17" s="60">
        <v>210</v>
      </c>
    </row>
    <row r="18" spans="4:11" x14ac:dyDescent="0.25">
      <c r="D18" s="57" t="s">
        <v>48</v>
      </c>
      <c r="E18" s="58">
        <v>16</v>
      </c>
      <c r="J18" s="61">
        <v>770</v>
      </c>
      <c r="K18" s="58">
        <v>73</v>
      </c>
    </row>
    <row r="19" spans="4:11" x14ac:dyDescent="0.25">
      <c r="J19" s="61">
        <v>970</v>
      </c>
      <c r="K19" s="58">
        <v>66</v>
      </c>
    </row>
    <row r="20" spans="4:11" x14ac:dyDescent="0.25">
      <c r="J20" s="61">
        <v>1155</v>
      </c>
      <c r="K20" s="58">
        <v>17</v>
      </c>
    </row>
    <row r="21" spans="4:11" x14ac:dyDescent="0.25">
      <c r="J21" s="61">
        <v>1380</v>
      </c>
      <c r="K21" s="58">
        <v>15</v>
      </c>
    </row>
    <row r="22" spans="4:11" x14ac:dyDescent="0.25">
      <c r="J22" s="61">
        <v>1585</v>
      </c>
      <c r="K22" s="58">
        <v>18</v>
      </c>
    </row>
    <row r="23" spans="4:11" x14ac:dyDescent="0.25">
      <c r="J23" s="61">
        <v>1795</v>
      </c>
      <c r="K23" s="58">
        <v>21</v>
      </c>
    </row>
  </sheetData>
  <autoFilter ref="D3:E18">
    <sortState ref="D4:E18">
      <sortCondition ref="D3:D18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Valuation Working</vt:lpstr>
      <vt:lpstr>Sheet1</vt:lpstr>
      <vt:lpstr>Sheet2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GAA10</dc:creator>
  <cp:lastModifiedBy>Abhishek Sharma</cp:lastModifiedBy>
  <dcterms:created xsi:type="dcterms:W3CDTF">2015-06-05T18:17:20Z</dcterms:created>
  <dcterms:modified xsi:type="dcterms:W3CDTF">2023-04-20T10:12:28Z</dcterms:modified>
</cp:coreProperties>
</file>