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 activeTab="1"/>
  </bookViews>
  <sheets>
    <sheet name="Sheet1" sheetId="1" r:id="rId1"/>
    <sheet name="Sheet2" sheetId="2" r:id="rId2"/>
  </sheets>
  <calcPr calcId="152511"/>
</workbook>
</file>

<file path=xl/calcChain.xml><?xml version="1.0" encoding="utf-8"?>
<calcChain xmlns="http://schemas.openxmlformats.org/spreadsheetml/2006/main">
  <c r="N23" i="2" l="1"/>
  <c r="L22" i="2"/>
  <c r="P16" i="1"/>
  <c r="Q18" i="2"/>
  <c r="Q17" i="2"/>
  <c r="O23" i="2" l="1"/>
  <c r="L25" i="2"/>
  <c r="L24" i="2"/>
  <c r="H30" i="2"/>
  <c r="J20" i="2"/>
  <c r="K20" i="2" s="1"/>
  <c r="H23" i="2"/>
  <c r="H17" i="2"/>
  <c r="J17" i="2" s="1"/>
  <c r="H12" i="2"/>
  <c r="H9" i="2"/>
  <c r="P22" i="1"/>
  <c r="P23" i="1" s="1"/>
  <c r="G5" i="2"/>
  <c r="H5" i="2" s="1"/>
  <c r="E5" i="2"/>
  <c r="E4" i="2"/>
  <c r="F4" i="2"/>
  <c r="H4" i="2"/>
  <c r="F5" i="2"/>
  <c r="G4" i="2"/>
  <c r="H3" i="2"/>
  <c r="G3" i="2"/>
  <c r="F3" i="2"/>
  <c r="S11" i="1"/>
  <c r="Q16" i="1" s="1"/>
  <c r="Q17" i="1" s="1"/>
  <c r="P18" i="1" s="1"/>
  <c r="P17" i="1"/>
  <c r="P25" i="1" l="1"/>
  <c r="Q25" i="1"/>
  <c r="L20" i="2"/>
</calcChain>
</file>

<file path=xl/sharedStrings.xml><?xml version="1.0" encoding="utf-8"?>
<sst xmlns="http://schemas.openxmlformats.org/spreadsheetml/2006/main" count="25" uniqueCount="24">
  <si>
    <t>Land Circle Rate</t>
  </si>
  <si>
    <t>Circle Value</t>
  </si>
  <si>
    <t>Building</t>
  </si>
  <si>
    <t>Area sqm</t>
  </si>
  <si>
    <t>Rs. per sqm</t>
  </si>
  <si>
    <t>https://www.makaan.com/dehradun/builder-project-in-chironwali-20158350/2400-sqft-plot</t>
  </si>
  <si>
    <t>sqft</t>
  </si>
  <si>
    <t>per sqft</t>
  </si>
  <si>
    <t>Price</t>
  </si>
  <si>
    <t>per sqyd</t>
  </si>
  <si>
    <t>sqyd</t>
  </si>
  <si>
    <t>https://www.makaan.com/dehradun/adarsh-buildestate-panache-valley-in-chironwali-20430628/1215-sqft-plot</t>
  </si>
  <si>
    <t>https://www.makaan.com/dehradun/siddharth-buildwell-llp-race-course-in-chironwali-19320684/1800-sqft-plot</t>
  </si>
  <si>
    <t>Land Area</t>
  </si>
  <si>
    <t>sqm</t>
  </si>
  <si>
    <t>sqyds</t>
  </si>
  <si>
    <t>Rate/sqyds</t>
  </si>
  <si>
    <t>FMV</t>
  </si>
  <si>
    <t>Area sqft</t>
  </si>
  <si>
    <t>YoC</t>
  </si>
  <si>
    <t>Rate/sqft</t>
  </si>
  <si>
    <t>GCRC</t>
  </si>
  <si>
    <t>Dep.</t>
  </si>
  <si>
    <t>DRC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</si>
</sst>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">
    <xf numFmtId="0" fontId="0" fillId="0" borderId="0" xfId="0"/>
    <xf numFmtId="43" fontId="0" fillId="0" borderId="0" xfId="1" applyFont="1"/>
    <xf numFmtId="164" fontId="0" fillId="0" borderId="0" xfId="1" applyNumberFormat="1" applyFont="1"/>
    <xf numFmtId="43" fontId="0" fillId="0" borderId="0" xfId="1" applyNumberFormat="1" applyFont="1"/>
    <xf numFmtId="3" fontId="0" fillId="0" borderId="0" xfId="0" applyNumberForma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10</xdr:col>
      <xdr:colOff>523874</xdr:colOff>
      <xdr:row>10</xdr:row>
      <xdr:rowOff>21200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932" t="26654" r="22213" b="46378"/>
        <a:stretch/>
      </xdr:blipFill>
      <xdr:spPr>
        <a:xfrm>
          <a:off x="0" y="190499"/>
          <a:ext cx="6619874" cy="1735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10</xdr:col>
      <xdr:colOff>571500</xdr:colOff>
      <xdr:row>26</xdr:row>
      <xdr:rowOff>8714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108" t="25400" r="22036" b="30385"/>
        <a:stretch/>
      </xdr:blipFill>
      <xdr:spPr>
        <a:xfrm>
          <a:off x="0" y="2095500"/>
          <a:ext cx="6667500" cy="28662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4:S25"/>
  <sheetViews>
    <sheetView workbookViewId="0">
      <selection activeCell="P18" sqref="P18"/>
    </sheetView>
  </sheetViews>
  <sheetFormatPr defaultRowHeight="15" x14ac:dyDescent="0.25"/>
  <cols>
    <col min="15" max="15" width="11.5703125" bestFit="1" customWidth="1"/>
    <col min="16" max="16" width="15.140625" style="2" bestFit="1" customWidth="1"/>
    <col min="17" max="17" width="10" style="2" bestFit="1" customWidth="1"/>
    <col min="19" max="19" width="9.140625" style="1"/>
  </cols>
  <sheetData>
    <row r="4" spans="15:19" x14ac:dyDescent="0.25">
      <c r="P4" s="1">
        <v>303.78100000000001</v>
      </c>
    </row>
    <row r="10" spans="15:19" x14ac:dyDescent="0.25">
      <c r="S10" s="1">
        <v>1640</v>
      </c>
    </row>
    <row r="11" spans="15:19" x14ac:dyDescent="0.25">
      <c r="S11" s="1">
        <f>S10/10.764</f>
        <v>152.35971757710888</v>
      </c>
    </row>
    <row r="13" spans="15:19" x14ac:dyDescent="0.25">
      <c r="P13" s="2" t="s">
        <v>0</v>
      </c>
      <c r="Q13" s="2" t="s">
        <v>2</v>
      </c>
    </row>
    <row r="15" spans="15:19" x14ac:dyDescent="0.25">
      <c r="O15" t="s">
        <v>4</v>
      </c>
      <c r="P15" s="2">
        <v>16000</v>
      </c>
      <c r="Q15" s="2">
        <v>12000</v>
      </c>
    </row>
    <row r="16" spans="15:19" x14ac:dyDescent="0.25">
      <c r="O16" t="s">
        <v>3</v>
      </c>
      <c r="P16" s="1">
        <f>Sheet2!G17</f>
        <v>244.47</v>
      </c>
      <c r="Q16" s="1">
        <f>S11</f>
        <v>152.35971757710888</v>
      </c>
      <c r="R16">
        <v>0.78500000000000003</v>
      </c>
    </row>
    <row r="17" spans="15:17" x14ac:dyDescent="0.25">
      <c r="O17" t="s">
        <v>1</v>
      </c>
      <c r="P17" s="2">
        <f>P16*P15</f>
        <v>3911520</v>
      </c>
      <c r="Q17" s="2">
        <f>Q16*Q15*R16</f>
        <v>1435228.5395763656</v>
      </c>
    </row>
    <row r="18" spans="15:17" x14ac:dyDescent="0.25">
      <c r="P18" s="2">
        <f>P17+Q17</f>
        <v>5346748.5395763656</v>
      </c>
    </row>
    <row r="22" spans="15:17" x14ac:dyDescent="0.25">
      <c r="P22" s="2">
        <f>P16*10.764</f>
        <v>2631.4750799999997</v>
      </c>
    </row>
    <row r="23" spans="15:17" x14ac:dyDescent="0.25">
      <c r="P23" s="3">
        <f>P22/9</f>
        <v>292.38611999999995</v>
      </c>
    </row>
    <row r="24" spans="15:17" x14ac:dyDescent="0.25">
      <c r="P24" s="2">
        <v>50000</v>
      </c>
      <c r="Q24" s="2">
        <v>30000</v>
      </c>
    </row>
    <row r="25" spans="15:17" x14ac:dyDescent="0.25">
      <c r="P25" s="2">
        <f>P24*P23</f>
        <v>14619305.999999998</v>
      </c>
      <c r="Q25" s="2">
        <f>Q24*P23</f>
        <v>8771583.5999999978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Q30"/>
  <sheetViews>
    <sheetView tabSelected="1" topLeftCell="A2" workbookViewId="0">
      <selection activeCell="J22" sqref="J22"/>
    </sheetView>
  </sheetViews>
  <sheetFormatPr defaultRowHeight="15" x14ac:dyDescent="0.25"/>
  <cols>
    <col min="4" max="5" width="9.28515625" style="2" bestFit="1" customWidth="1"/>
    <col min="6" max="6" width="12.5703125" style="2" bestFit="1" customWidth="1"/>
    <col min="7" max="10" width="12.5703125" style="2" customWidth="1"/>
    <col min="11" max="11" width="11.5703125" style="2" bestFit="1" customWidth="1"/>
    <col min="12" max="12" width="12.5703125" style="2" bestFit="1" customWidth="1"/>
  </cols>
  <sheetData>
    <row r="2" spans="4:17" x14ac:dyDescent="0.25">
      <c r="D2" s="2" t="s">
        <v>6</v>
      </c>
      <c r="E2" s="2" t="s">
        <v>7</v>
      </c>
      <c r="F2" s="2" t="s">
        <v>8</v>
      </c>
      <c r="G2" s="2" t="s">
        <v>10</v>
      </c>
      <c r="H2" s="2" t="s">
        <v>9</v>
      </c>
    </row>
    <row r="3" spans="4:17" x14ac:dyDescent="0.25">
      <c r="D3" s="2">
        <v>2400</v>
      </c>
      <c r="E3" s="2">
        <v>3990</v>
      </c>
      <c r="F3" s="2">
        <f>E3*D3</f>
        <v>9576000</v>
      </c>
      <c r="G3" s="3">
        <f>D3/9</f>
        <v>266.66666666666669</v>
      </c>
      <c r="H3" s="2">
        <f>F3/G3</f>
        <v>35910</v>
      </c>
      <c r="K3" s="2" t="s">
        <v>5</v>
      </c>
    </row>
    <row r="4" spans="4:17" x14ac:dyDescent="0.25">
      <c r="D4" s="2">
        <v>1215</v>
      </c>
      <c r="E4" s="2">
        <f>F4/D4</f>
        <v>4666.666666666667</v>
      </c>
      <c r="F4" s="2">
        <f>56.7*10^5</f>
        <v>5670000</v>
      </c>
      <c r="G4" s="3">
        <f>D4/9</f>
        <v>135</v>
      </c>
      <c r="H4" s="2">
        <f>F4/G4</f>
        <v>42000</v>
      </c>
      <c r="K4" s="2" t="s">
        <v>11</v>
      </c>
    </row>
    <row r="5" spans="4:17" x14ac:dyDescent="0.25">
      <c r="D5" s="2">
        <v>1800</v>
      </c>
      <c r="E5" s="2">
        <f>F5/D5</f>
        <v>6111.1111111111113</v>
      </c>
      <c r="F5" s="2">
        <f>1.1*10^7</f>
        <v>11000000</v>
      </c>
      <c r="G5" s="3">
        <f>D5/9</f>
        <v>200</v>
      </c>
      <c r="H5" s="2">
        <f>F5/G5</f>
        <v>55000</v>
      </c>
      <c r="K5" s="2" t="s">
        <v>12</v>
      </c>
    </row>
    <row r="8" spans="4:17" x14ac:dyDescent="0.25">
      <c r="H8" s="2">
        <v>40000</v>
      </c>
    </row>
    <row r="9" spans="4:17" x14ac:dyDescent="0.25">
      <c r="H9" s="2">
        <f>H8*1.1</f>
        <v>44000</v>
      </c>
    </row>
    <row r="10" spans="4:17" x14ac:dyDescent="0.25">
      <c r="H10" s="2">
        <v>254</v>
      </c>
    </row>
    <row r="11" spans="4:17" x14ac:dyDescent="0.25">
      <c r="H11" s="1">
        <v>303.78100000000001</v>
      </c>
    </row>
    <row r="12" spans="4:17" x14ac:dyDescent="0.25">
      <c r="H12" s="2">
        <f>H11*H9</f>
        <v>13366364</v>
      </c>
    </row>
    <row r="14" spans="4:17" x14ac:dyDescent="0.25">
      <c r="Q14">
        <v>1396</v>
      </c>
    </row>
    <row r="15" spans="4:17" x14ac:dyDescent="0.25">
      <c r="Q15">
        <v>131.5</v>
      </c>
    </row>
    <row r="16" spans="4:17" x14ac:dyDescent="0.25">
      <c r="G16" s="2" t="s">
        <v>14</v>
      </c>
      <c r="H16" s="2" t="s">
        <v>15</v>
      </c>
      <c r="I16" s="2" t="s">
        <v>16</v>
      </c>
      <c r="J16" s="2" t="s">
        <v>17</v>
      </c>
      <c r="Q16">
        <v>112.5</v>
      </c>
    </row>
    <row r="17" spans="6:17" x14ac:dyDescent="0.25">
      <c r="F17" s="2" t="s">
        <v>13</v>
      </c>
      <c r="G17" s="1">
        <v>244.47</v>
      </c>
      <c r="H17" s="1">
        <f>G17*1.19599</f>
        <v>292.38367530000005</v>
      </c>
      <c r="I17" s="2">
        <v>44000</v>
      </c>
      <c r="J17" s="2">
        <f>I17*H17</f>
        <v>12864881.713200003</v>
      </c>
      <c r="Q17">
        <f>SUM(Q14:Q16)</f>
        <v>1640</v>
      </c>
    </row>
    <row r="18" spans="6:17" x14ac:dyDescent="0.25">
      <c r="K18" s="2">
        <v>2023</v>
      </c>
      <c r="Q18" s="1">
        <f>Q17/10.764</f>
        <v>152.35971757710888</v>
      </c>
    </row>
    <row r="19" spans="6:17" x14ac:dyDescent="0.25">
      <c r="G19" s="2" t="s">
        <v>18</v>
      </c>
      <c r="H19" s="2" t="s">
        <v>19</v>
      </c>
      <c r="I19" s="2" t="s">
        <v>20</v>
      </c>
      <c r="J19" s="2" t="s">
        <v>21</v>
      </c>
      <c r="K19" s="2" t="s">
        <v>22</v>
      </c>
      <c r="L19" s="2" t="s">
        <v>23</v>
      </c>
    </row>
    <row r="20" spans="6:17" x14ac:dyDescent="0.25">
      <c r="F20" s="2" t="s">
        <v>2</v>
      </c>
      <c r="G20" s="1">
        <v>1640</v>
      </c>
      <c r="H20" s="2">
        <v>1999</v>
      </c>
      <c r="I20" s="2">
        <v>1700</v>
      </c>
      <c r="J20" s="2">
        <f>I20*G20</f>
        <v>2788000</v>
      </c>
      <c r="K20" s="2">
        <f>J20*(K18-H20)*1.5%</f>
        <v>1003680</v>
      </c>
      <c r="L20" s="2">
        <f>J20-K20</f>
        <v>1784320</v>
      </c>
    </row>
    <row r="21" spans="6:17" x14ac:dyDescent="0.25">
      <c r="L21" s="2">
        <v>150000</v>
      </c>
    </row>
    <row r="22" spans="6:17" x14ac:dyDescent="0.25">
      <c r="H22" s="2">
        <v>15000</v>
      </c>
      <c r="L22" s="2">
        <f>L21+L20++J17</f>
        <v>14799201.713200003</v>
      </c>
    </row>
    <row r="23" spans="6:17" x14ac:dyDescent="0.25">
      <c r="H23" s="2">
        <f>H22/10.764</f>
        <v>1393.5340022296546</v>
      </c>
      <c r="L23" s="2">
        <v>14800000</v>
      </c>
      <c r="N23">
        <f>Sheet1!P18</f>
        <v>5346748.5395763656</v>
      </c>
      <c r="O23" s="5">
        <f>N23/L23</f>
        <v>0.3612667932146193</v>
      </c>
    </row>
    <row r="24" spans="6:17" x14ac:dyDescent="0.25">
      <c r="L24" s="2">
        <f>L23*0.85</f>
        <v>12580000</v>
      </c>
    </row>
    <row r="25" spans="6:17" x14ac:dyDescent="0.25">
      <c r="L25" s="2">
        <f>L23*0.75</f>
        <v>11100000</v>
      </c>
    </row>
    <row r="28" spans="6:17" x14ac:dyDescent="0.25">
      <c r="H28" s="4">
        <v>1589964</v>
      </c>
    </row>
    <row r="29" spans="6:17" x14ac:dyDescent="0.25">
      <c r="H29" s="4">
        <v>158996</v>
      </c>
    </row>
    <row r="30" spans="6:17" x14ac:dyDescent="0.25">
      <c r="H30" s="2">
        <f>SUM(H28:H29)</f>
        <v>1748960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2023-05-03T13:39:45Z</dcterms:modified>
</cp:coreProperties>
</file>