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Chhavi Toshan\EV\PFS\RK Working 2021-22\RK Working NVEPL Final Excel Sheets 2021-22\Operational Companies _May 2023\V3\"/>
    </mc:Choice>
  </mc:AlternateContent>
  <xr:revisionPtr revIDLastSave="0" documentId="13_ncr:1_{0D45753D-2B08-4146-BD54-E5EC384EFFC6}" xr6:coauthVersionLast="47" xr6:coauthVersionMax="47" xr10:uidLastSave="{00000000-0000-0000-0000-000000000000}"/>
  <bookViews>
    <workbookView xWindow="-120" yWindow="-120" windowWidth="21840" windowHeight="13140" tabRatio="711" activeTab="6" xr2:uid="{00000000-000D-0000-FFFF-FFFF00000000}"/>
  </bookViews>
  <sheets>
    <sheet name="Assumptions" sheetId="1" r:id="rId1"/>
    <sheet name="Debt Sch" sheetId="6" r:id="rId2"/>
    <sheet name="RKA CAPM" sheetId="5" state="hidden" r:id="rId3"/>
    <sheet name="Depreciation Schedule" sheetId="3" r:id="rId4"/>
    <sheet name="RKA P&amp;L" sheetId="7" r:id="rId5"/>
    <sheet name="Masli RKA P&amp;L" sheetId="9" r:id="rId6"/>
    <sheet name="Summary_S1 PSA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</externalReferences>
  <definedNames>
    <definedName name="\0">#REF!</definedName>
    <definedName name="\a" localSheetId="1">#REF!</definedName>
    <definedName name="\a" localSheetId="2">#REF!</definedName>
    <definedName name="\a" localSheetId="6">#REF!</definedName>
    <definedName name="\a">#REF!</definedName>
    <definedName name="\b" localSheetId="1">#REF!</definedName>
    <definedName name="\b" localSheetId="2">#REF!</definedName>
    <definedName name="\b" localSheetId="6">#REF!</definedName>
    <definedName name="\b">#REF!</definedName>
    <definedName name="\c" localSheetId="1">#REF!</definedName>
    <definedName name="\c" localSheetId="2">#REF!</definedName>
    <definedName name="\c" localSheetId="6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f" localSheetId="2">#REF!</definedName>
    <definedName name="\f">#REF!</definedName>
    <definedName name="\g" localSheetId="2">#REF!</definedName>
    <definedName name="\g">#REF!</definedName>
    <definedName name="\h">#REF!</definedName>
    <definedName name="\i">#REF!</definedName>
    <definedName name="\j" localSheetId="2">#REF!</definedName>
    <definedName name="\j">#REF!</definedName>
    <definedName name="\k" localSheetId="2">#REF!</definedName>
    <definedName name="\k">#REF!</definedName>
    <definedName name="\m" localSheetId="2">#REF!</definedName>
    <definedName name="\m">#REF!</definedName>
    <definedName name="\n" localSheetId="2">#REF!</definedName>
    <definedName name="\n">#REF!</definedName>
    <definedName name="\o" localSheetId="2">#REF!</definedName>
    <definedName name="\o">#REF!</definedName>
    <definedName name="\p" localSheetId="2">#REF!</definedName>
    <definedName name="\p">#REF!</definedName>
    <definedName name="\s" localSheetId="2">#REF!</definedName>
    <definedName name="\s">#REF!</definedName>
    <definedName name="\t" localSheetId="2">#REF!</definedName>
    <definedName name="\t">#REF!</definedName>
    <definedName name="\w" localSheetId="2">#REF!</definedName>
    <definedName name="\w">#REF!</definedName>
    <definedName name="\x" localSheetId="2">#REF!</definedName>
    <definedName name="\x">#REF!</definedName>
    <definedName name="\y">#REF!</definedName>
    <definedName name="\z" localSheetId="2">#REF!</definedName>
    <definedName name="\z">#REF!</definedName>
    <definedName name="_" localSheetId="2">#REF!</definedName>
    <definedName name="_">#REF!</definedName>
    <definedName name="_.._D__D__D__D_" localSheetId="2">#REF!</definedName>
    <definedName name="_.._D__D__D__D_">#REF!</definedName>
    <definedName name="____________________SCH1" localSheetId="2">#REF!</definedName>
    <definedName name="____________________SCH1">#REF!</definedName>
    <definedName name="____________________SCH10" localSheetId="2">#REF!</definedName>
    <definedName name="____________________SCH10">#REF!</definedName>
    <definedName name="____________________SCH11" localSheetId="2">#REF!</definedName>
    <definedName name="____________________SCH11">#REF!</definedName>
    <definedName name="____________________SCH2" localSheetId="2">#REF!</definedName>
    <definedName name="____________________SCH2">#REF!</definedName>
    <definedName name="____________________SCH3" localSheetId="2">#REF!</definedName>
    <definedName name="____________________SCH3">#REF!</definedName>
    <definedName name="____________________SCH4" localSheetId="2">#REF!</definedName>
    <definedName name="____________________SCH4">#REF!</definedName>
    <definedName name="____________________SCH5" localSheetId="2">#REF!</definedName>
    <definedName name="____________________SCH5">#REF!</definedName>
    <definedName name="____________________SCH6" localSheetId="2">#REF!</definedName>
    <definedName name="____________________SCH6">#REF!</definedName>
    <definedName name="____________________SCH7" localSheetId="2">#REF!</definedName>
    <definedName name="____________________SCH7">#REF!</definedName>
    <definedName name="____________________SCH8" localSheetId="2">#REF!</definedName>
    <definedName name="____________________SCH8">#REF!</definedName>
    <definedName name="____________________SCH9" localSheetId="2">#REF!</definedName>
    <definedName name="____________________SCH9">#REF!</definedName>
    <definedName name="___________________SCH1" localSheetId="2">#REF!</definedName>
    <definedName name="___________________SCH1">#REF!</definedName>
    <definedName name="___________________SCH10" localSheetId="2">#REF!</definedName>
    <definedName name="___________________SCH10">#REF!</definedName>
    <definedName name="___________________SCH11" localSheetId="2">#REF!</definedName>
    <definedName name="___________________SCH11">#REF!</definedName>
    <definedName name="___________________SCH2" localSheetId="2">#REF!</definedName>
    <definedName name="___________________SCH2">#REF!</definedName>
    <definedName name="___________________SCH3" localSheetId="2">#REF!</definedName>
    <definedName name="___________________SCH3">#REF!</definedName>
    <definedName name="___________________SCH4" localSheetId="2">#REF!</definedName>
    <definedName name="___________________SCH4">#REF!</definedName>
    <definedName name="___________________SCH5" localSheetId="2">#REF!</definedName>
    <definedName name="___________________SCH5">#REF!</definedName>
    <definedName name="___________________SCH6" localSheetId="2">#REF!</definedName>
    <definedName name="___________________SCH6">#REF!</definedName>
    <definedName name="___________________SCH7" localSheetId="2">#REF!</definedName>
    <definedName name="___________________SCH7">#REF!</definedName>
    <definedName name="___________________SCH8" localSheetId="2">#REF!</definedName>
    <definedName name="___________________SCH8">#REF!</definedName>
    <definedName name="___________________SCH9" localSheetId="2">#REF!</definedName>
    <definedName name="___________________SCH9">#REF!</definedName>
    <definedName name="__________________SCH1" localSheetId="2">#REF!</definedName>
    <definedName name="__________________SCH1">#REF!</definedName>
    <definedName name="__________________SCH10" localSheetId="2">#REF!</definedName>
    <definedName name="__________________SCH10">#REF!</definedName>
    <definedName name="__________________SCH11" localSheetId="2">#REF!</definedName>
    <definedName name="__________________SCH11">#REF!</definedName>
    <definedName name="__________________SCH2" localSheetId="2">#REF!</definedName>
    <definedName name="__________________SCH2">#REF!</definedName>
    <definedName name="__________________SCH3" localSheetId="2">#REF!</definedName>
    <definedName name="__________________SCH3">#REF!</definedName>
    <definedName name="__________________SCH4" localSheetId="2">#REF!</definedName>
    <definedName name="__________________SCH4">#REF!</definedName>
    <definedName name="__________________SCH5" localSheetId="2">#REF!</definedName>
    <definedName name="__________________SCH5">#REF!</definedName>
    <definedName name="__________________SCH6" localSheetId="2">#REF!</definedName>
    <definedName name="__________________SCH6">#REF!</definedName>
    <definedName name="__________________SCH7" localSheetId="2">#REF!</definedName>
    <definedName name="__________________SCH7">#REF!</definedName>
    <definedName name="__________________SCH8" localSheetId="2">#REF!</definedName>
    <definedName name="__________________SCH8">#REF!</definedName>
    <definedName name="__________________SCH9" localSheetId="2">#REF!</definedName>
    <definedName name="__________________SCH9">#REF!</definedName>
    <definedName name="_________________SCH1" localSheetId="2">#REF!</definedName>
    <definedName name="_________________SCH1">#REF!</definedName>
    <definedName name="_________________SCH10" localSheetId="2">#REF!</definedName>
    <definedName name="_________________SCH10">#REF!</definedName>
    <definedName name="_________________SCH11" localSheetId="2">#REF!</definedName>
    <definedName name="_________________SCH11">#REF!</definedName>
    <definedName name="_________________SCH2" localSheetId="2">#REF!</definedName>
    <definedName name="_________________SCH2">#REF!</definedName>
    <definedName name="_________________SCH3" localSheetId="2">#REF!</definedName>
    <definedName name="_________________SCH3">#REF!</definedName>
    <definedName name="_________________SCH4" localSheetId="2">#REF!</definedName>
    <definedName name="_________________SCH4">#REF!</definedName>
    <definedName name="_________________SCH5" localSheetId="2">#REF!</definedName>
    <definedName name="_________________SCH5">#REF!</definedName>
    <definedName name="_________________SCH6" localSheetId="2">#REF!</definedName>
    <definedName name="_________________SCH6">#REF!</definedName>
    <definedName name="_________________SCH7" localSheetId="2">#REF!</definedName>
    <definedName name="_________________SCH7">#REF!</definedName>
    <definedName name="_________________SCH8" localSheetId="2">#REF!</definedName>
    <definedName name="_________________SCH8">#REF!</definedName>
    <definedName name="_________________SCH9" localSheetId="2">#REF!</definedName>
    <definedName name="_________________SCH9">#REF!</definedName>
    <definedName name="________________SCH1" localSheetId="2">#REF!</definedName>
    <definedName name="________________SCH1">#REF!</definedName>
    <definedName name="________________SCH10" localSheetId="2">#REF!</definedName>
    <definedName name="________________SCH10">#REF!</definedName>
    <definedName name="________________SCH11" localSheetId="2">#REF!</definedName>
    <definedName name="________________SCH11">#REF!</definedName>
    <definedName name="________________SCH2" localSheetId="2">#REF!</definedName>
    <definedName name="________________SCH2">#REF!</definedName>
    <definedName name="________________SCH3" localSheetId="2">#REF!</definedName>
    <definedName name="________________SCH3">#REF!</definedName>
    <definedName name="________________SCH4" localSheetId="2">#REF!</definedName>
    <definedName name="________________SCH4">#REF!</definedName>
    <definedName name="________________SCH5" localSheetId="2">#REF!</definedName>
    <definedName name="________________SCH5">#REF!</definedName>
    <definedName name="________________SCH6" localSheetId="2">#REF!</definedName>
    <definedName name="________________SCH6">#REF!</definedName>
    <definedName name="________________SCH7" localSheetId="2">#REF!</definedName>
    <definedName name="________________SCH7">#REF!</definedName>
    <definedName name="________________SCH8" localSheetId="2">#REF!</definedName>
    <definedName name="________________SCH8">#REF!</definedName>
    <definedName name="________________SCH9" localSheetId="2">#REF!</definedName>
    <definedName name="________________SCH9">#REF!</definedName>
    <definedName name="_______________SCH1" localSheetId="2">#REF!</definedName>
    <definedName name="_______________SCH1">#REF!</definedName>
    <definedName name="_______________SCH10" localSheetId="2">#REF!</definedName>
    <definedName name="_______________SCH10">#REF!</definedName>
    <definedName name="_______________SCH11" localSheetId="2">#REF!</definedName>
    <definedName name="_______________SCH11">#REF!</definedName>
    <definedName name="_______________SCH2" localSheetId="2">#REF!</definedName>
    <definedName name="_______________SCH2">#REF!</definedName>
    <definedName name="_______________SCH3" localSheetId="2">#REF!</definedName>
    <definedName name="_______________SCH3">#REF!</definedName>
    <definedName name="_______________SCH4" localSheetId="2">#REF!</definedName>
    <definedName name="_______________SCH4">#REF!</definedName>
    <definedName name="_______________SCH5" localSheetId="2">#REF!</definedName>
    <definedName name="_______________SCH5">#REF!</definedName>
    <definedName name="_______________SCH6" localSheetId="2">#REF!</definedName>
    <definedName name="_______________SCH6">#REF!</definedName>
    <definedName name="_______________SCH7" localSheetId="2">#REF!</definedName>
    <definedName name="_______________SCH7">#REF!</definedName>
    <definedName name="_______________SCH8" localSheetId="2">#REF!</definedName>
    <definedName name="_______________SCH8">#REF!</definedName>
    <definedName name="_______________SCH9" localSheetId="2">#REF!</definedName>
    <definedName name="_______________SCH9">#REF!</definedName>
    <definedName name="______________SCH1" localSheetId="2">#REF!</definedName>
    <definedName name="______________SCH1">#REF!</definedName>
    <definedName name="______________SCH10" localSheetId="2">#REF!</definedName>
    <definedName name="______________SCH10">#REF!</definedName>
    <definedName name="______________SCH11" localSheetId="2">#REF!</definedName>
    <definedName name="______________SCH11">#REF!</definedName>
    <definedName name="______________SCH2" localSheetId="2">#REF!</definedName>
    <definedName name="______________SCH2">#REF!</definedName>
    <definedName name="______________SCH3" localSheetId="2">#REF!</definedName>
    <definedName name="______________SCH3">#REF!</definedName>
    <definedName name="______________SCH4" localSheetId="2">#REF!</definedName>
    <definedName name="______________SCH4">#REF!</definedName>
    <definedName name="______________SCH5" localSheetId="2">#REF!</definedName>
    <definedName name="______________SCH5">#REF!</definedName>
    <definedName name="______________SCH6" localSheetId="2">#REF!</definedName>
    <definedName name="______________SCH6">#REF!</definedName>
    <definedName name="______________SCH7" localSheetId="2">#REF!</definedName>
    <definedName name="______________SCH7">#REF!</definedName>
    <definedName name="______________SCH8" localSheetId="2">#REF!</definedName>
    <definedName name="______________SCH8">#REF!</definedName>
    <definedName name="______________SCH9" localSheetId="2">#REF!</definedName>
    <definedName name="______________SCH9">#REF!</definedName>
    <definedName name="_____________SCH1" localSheetId="2">#REF!</definedName>
    <definedName name="_____________SCH1">#REF!</definedName>
    <definedName name="_____________SCH10" localSheetId="2">#REF!</definedName>
    <definedName name="_____________SCH10">#REF!</definedName>
    <definedName name="_____________SCH11" localSheetId="2">#REF!</definedName>
    <definedName name="_____________SCH11">#REF!</definedName>
    <definedName name="_____________SCH2" localSheetId="2">#REF!</definedName>
    <definedName name="_____________SCH2">#REF!</definedName>
    <definedName name="_____________SCH3" localSheetId="2">#REF!</definedName>
    <definedName name="_____________SCH3">#REF!</definedName>
    <definedName name="_____________SCH4" localSheetId="2">#REF!</definedName>
    <definedName name="_____________SCH4">#REF!</definedName>
    <definedName name="_____________SCH5" localSheetId="2">#REF!</definedName>
    <definedName name="_____________SCH5">#REF!</definedName>
    <definedName name="_____________SCH6" localSheetId="2">#REF!</definedName>
    <definedName name="_____________SCH6">#REF!</definedName>
    <definedName name="_____________SCH7" localSheetId="2">#REF!</definedName>
    <definedName name="_____________SCH7">#REF!</definedName>
    <definedName name="_____________SCH8" localSheetId="2">#REF!</definedName>
    <definedName name="_____________SCH8">#REF!</definedName>
    <definedName name="_____________SCH9" localSheetId="2">#REF!</definedName>
    <definedName name="_____________SCH9">#REF!</definedName>
    <definedName name="____________SCH1" localSheetId="2">#REF!</definedName>
    <definedName name="____________SCH1">#REF!</definedName>
    <definedName name="____________SCH10" localSheetId="2">#REF!</definedName>
    <definedName name="____________SCH10">#REF!</definedName>
    <definedName name="____________SCH11" localSheetId="2">#REF!</definedName>
    <definedName name="____________SCH11">#REF!</definedName>
    <definedName name="____________SCH2" localSheetId="2">#REF!</definedName>
    <definedName name="____________SCH2">#REF!</definedName>
    <definedName name="____________SCH3" localSheetId="2">#REF!</definedName>
    <definedName name="____________SCH3">#REF!</definedName>
    <definedName name="____________SCH4" localSheetId="2">#REF!</definedName>
    <definedName name="____________SCH4">#REF!</definedName>
    <definedName name="____________SCH5" localSheetId="2">#REF!</definedName>
    <definedName name="____________SCH5">#REF!</definedName>
    <definedName name="____________SCH6" localSheetId="2">#REF!</definedName>
    <definedName name="____________SCH6">#REF!</definedName>
    <definedName name="____________SCH7" localSheetId="2">#REF!</definedName>
    <definedName name="____________SCH7">#REF!</definedName>
    <definedName name="____________SCH8" localSheetId="2">#REF!</definedName>
    <definedName name="____________SCH8">#REF!</definedName>
    <definedName name="____________SCH9" localSheetId="2">#REF!</definedName>
    <definedName name="____________SCH9">#REF!</definedName>
    <definedName name="___________SCH1" localSheetId="2">#REF!</definedName>
    <definedName name="___________SCH1">#REF!</definedName>
    <definedName name="___________SCH10" localSheetId="2">#REF!</definedName>
    <definedName name="___________SCH10">#REF!</definedName>
    <definedName name="___________SCH11" localSheetId="2">#REF!</definedName>
    <definedName name="___________SCH11">#REF!</definedName>
    <definedName name="___________SCH2" localSheetId="2">#REF!</definedName>
    <definedName name="___________SCH2">#REF!</definedName>
    <definedName name="___________SCH3" localSheetId="2">#REF!</definedName>
    <definedName name="___________SCH3">#REF!</definedName>
    <definedName name="___________SCH4" localSheetId="2">#REF!</definedName>
    <definedName name="___________SCH4">#REF!</definedName>
    <definedName name="___________SCH5" localSheetId="2">#REF!</definedName>
    <definedName name="___________SCH5">#REF!</definedName>
    <definedName name="___________SCH6" localSheetId="2">#REF!</definedName>
    <definedName name="___________SCH6">#REF!</definedName>
    <definedName name="___________SCH7" localSheetId="2">#REF!</definedName>
    <definedName name="___________SCH7">#REF!</definedName>
    <definedName name="___________SCH8" localSheetId="2">#REF!</definedName>
    <definedName name="___________SCH8">#REF!</definedName>
    <definedName name="___________SCH9" localSheetId="2">#REF!</definedName>
    <definedName name="___________SCH9">#REF!</definedName>
    <definedName name="__________SCH1" localSheetId="2">#REF!</definedName>
    <definedName name="__________SCH1">#REF!</definedName>
    <definedName name="__________SCH10" localSheetId="2">#REF!</definedName>
    <definedName name="__________SCH10">#REF!</definedName>
    <definedName name="__________SCH11" localSheetId="2">#REF!</definedName>
    <definedName name="__________SCH11">#REF!</definedName>
    <definedName name="__________SCH2" localSheetId="2">#REF!</definedName>
    <definedName name="__________SCH2">#REF!</definedName>
    <definedName name="__________SCH3" localSheetId="2">#REF!</definedName>
    <definedName name="__________SCH3">#REF!</definedName>
    <definedName name="__________SCH4" localSheetId="2">#REF!</definedName>
    <definedName name="__________SCH4">#REF!</definedName>
    <definedName name="__________SCH5" localSheetId="2">#REF!</definedName>
    <definedName name="__________SCH5">#REF!</definedName>
    <definedName name="__________SCH6" localSheetId="2">#REF!</definedName>
    <definedName name="__________SCH6">#REF!</definedName>
    <definedName name="__________SCH7" localSheetId="2">#REF!</definedName>
    <definedName name="__________SCH7">#REF!</definedName>
    <definedName name="__________SCH8" localSheetId="2">#REF!</definedName>
    <definedName name="__________SCH8">#REF!</definedName>
    <definedName name="__________SCH9" localSheetId="2">#REF!</definedName>
    <definedName name="__________SCH9">#REF!</definedName>
    <definedName name="_________SCH1" localSheetId="2">#REF!</definedName>
    <definedName name="_________SCH1">#REF!</definedName>
    <definedName name="_________SCH10" localSheetId="2">#REF!</definedName>
    <definedName name="_________SCH10">#REF!</definedName>
    <definedName name="_________SCH11" localSheetId="2">#REF!</definedName>
    <definedName name="_________SCH11">#REF!</definedName>
    <definedName name="_________SCH2" localSheetId="2">#REF!</definedName>
    <definedName name="_________SCH2">#REF!</definedName>
    <definedName name="_________SCH3" localSheetId="2">#REF!</definedName>
    <definedName name="_________SCH3">#REF!</definedName>
    <definedName name="_________SCH4" localSheetId="2">#REF!</definedName>
    <definedName name="_________SCH4">#REF!</definedName>
    <definedName name="_________SCH5" localSheetId="2">#REF!</definedName>
    <definedName name="_________SCH5">#REF!</definedName>
    <definedName name="_________SCH6" localSheetId="2">#REF!</definedName>
    <definedName name="_________SCH6">#REF!</definedName>
    <definedName name="_________SCH7" localSheetId="2">#REF!</definedName>
    <definedName name="_________SCH7">#REF!</definedName>
    <definedName name="_________SCH8" localSheetId="2">#REF!</definedName>
    <definedName name="_________SCH8">#REF!</definedName>
    <definedName name="_________SCH9" localSheetId="2">#REF!</definedName>
    <definedName name="_________SCH9">#REF!</definedName>
    <definedName name="_________XL__ENTER_UNIT" localSheetId="2">#REF!</definedName>
    <definedName name="_________XL__ENTER_UNIT">#REF!</definedName>
    <definedName name="________SCH1" localSheetId="2">#REF!</definedName>
    <definedName name="________SCH1">#REF!</definedName>
    <definedName name="________SCH10" localSheetId="2">#REF!</definedName>
    <definedName name="________SCH10">#REF!</definedName>
    <definedName name="________SCH11" localSheetId="2">#REF!</definedName>
    <definedName name="________SCH11">#REF!</definedName>
    <definedName name="________SCH2" localSheetId="2">#REF!</definedName>
    <definedName name="________SCH2">#REF!</definedName>
    <definedName name="________SCH3" localSheetId="2">#REF!</definedName>
    <definedName name="________SCH3">#REF!</definedName>
    <definedName name="________SCH4" localSheetId="2">#REF!</definedName>
    <definedName name="________SCH4">#REF!</definedName>
    <definedName name="________SCH5" localSheetId="2">#REF!</definedName>
    <definedName name="________SCH5">#REF!</definedName>
    <definedName name="________SCH6" localSheetId="2">#REF!</definedName>
    <definedName name="________SCH6">#REF!</definedName>
    <definedName name="________SCH7" localSheetId="2">#REF!</definedName>
    <definedName name="________SCH7">#REF!</definedName>
    <definedName name="________SCH8" localSheetId="2">#REF!</definedName>
    <definedName name="________SCH8">#REF!</definedName>
    <definedName name="________SCH9" localSheetId="2">#REF!</definedName>
    <definedName name="________SCH9">#REF!</definedName>
    <definedName name="_______SCH1" localSheetId="2">#REF!</definedName>
    <definedName name="_______SCH1">#REF!</definedName>
    <definedName name="_______SCH10" localSheetId="2">#REF!</definedName>
    <definedName name="_______SCH10">#REF!</definedName>
    <definedName name="_______SCH11" localSheetId="2">#REF!</definedName>
    <definedName name="_______SCH11">#REF!</definedName>
    <definedName name="_______SCH2" localSheetId="2">#REF!</definedName>
    <definedName name="_______SCH2">#REF!</definedName>
    <definedName name="_______SCH3" localSheetId="2">#REF!</definedName>
    <definedName name="_______SCH3">#REF!</definedName>
    <definedName name="_______SCH4" localSheetId="2">#REF!</definedName>
    <definedName name="_______SCH4">#REF!</definedName>
    <definedName name="_______SCH5" localSheetId="2">#REF!</definedName>
    <definedName name="_______SCH5">#REF!</definedName>
    <definedName name="_______SCH6" localSheetId="2">'[1]04REL'!#REF!</definedName>
    <definedName name="_______SCH6">'[1]04REL'!#REF!</definedName>
    <definedName name="_______SCH7" localSheetId="1">#REF!</definedName>
    <definedName name="_______SCH7" localSheetId="2">#REF!</definedName>
    <definedName name="_______SCH7" localSheetId="6">#REF!</definedName>
    <definedName name="_______SCH7">#REF!</definedName>
    <definedName name="_______SCH8" localSheetId="1">#REF!</definedName>
    <definedName name="_______SCH8" localSheetId="2">#REF!</definedName>
    <definedName name="_______SCH8" localSheetId="6">#REF!</definedName>
    <definedName name="_______SCH8">#REF!</definedName>
    <definedName name="_______SCH9" localSheetId="1">#REF!</definedName>
    <definedName name="_______SCH9" localSheetId="2">#REF!</definedName>
    <definedName name="_______SCH9" localSheetId="6">#REF!</definedName>
    <definedName name="_______SCH9">#REF!</definedName>
    <definedName name="_______XL__ENTER_UNIT" localSheetId="2">#REF!</definedName>
    <definedName name="_______XL__ENTER_UNIT">#REF!</definedName>
    <definedName name="______SCH1" localSheetId="2">#REF!</definedName>
    <definedName name="______SCH1">#REF!</definedName>
    <definedName name="______SCH10" localSheetId="2">#REF!</definedName>
    <definedName name="______SCH10">#REF!</definedName>
    <definedName name="______SCH11" localSheetId="2">#REF!</definedName>
    <definedName name="______SCH11">#REF!</definedName>
    <definedName name="______SCH2" localSheetId="2">#REF!</definedName>
    <definedName name="______SCH2">#REF!</definedName>
    <definedName name="______SCH3" localSheetId="2">#REF!</definedName>
    <definedName name="______SCH3">#REF!</definedName>
    <definedName name="______SCH4" localSheetId="2">#REF!</definedName>
    <definedName name="______SCH4">#REF!</definedName>
    <definedName name="______SCH5" localSheetId="2">#REF!</definedName>
    <definedName name="______SCH5">#REF!</definedName>
    <definedName name="______SCH6" localSheetId="2">'[1]04REL'!#REF!</definedName>
    <definedName name="______SCH6">'[1]04REL'!#REF!</definedName>
    <definedName name="______SCH7" localSheetId="1">#REF!</definedName>
    <definedName name="______SCH7" localSheetId="2">#REF!</definedName>
    <definedName name="______SCH7" localSheetId="6">#REF!</definedName>
    <definedName name="______SCH7">#REF!</definedName>
    <definedName name="______SCH8" localSheetId="1">#REF!</definedName>
    <definedName name="______SCH8" localSheetId="2">#REF!</definedName>
    <definedName name="______SCH8" localSheetId="6">#REF!</definedName>
    <definedName name="______SCH8">#REF!</definedName>
    <definedName name="______SCH9" localSheetId="1">#REF!</definedName>
    <definedName name="______SCH9" localSheetId="2">#REF!</definedName>
    <definedName name="______SCH9" localSheetId="6">#REF!</definedName>
    <definedName name="______SCH9">#REF!</definedName>
    <definedName name="______XL__ENTER_UNIT" localSheetId="2">#REF!</definedName>
    <definedName name="______XL__ENTER_UNIT">#REF!</definedName>
    <definedName name="_____SCH1" localSheetId="2">#REF!</definedName>
    <definedName name="_____SCH1">#REF!</definedName>
    <definedName name="_____SCH10" localSheetId="2">#REF!</definedName>
    <definedName name="_____SCH10">#REF!</definedName>
    <definedName name="_____SCH11" localSheetId="2">#REF!</definedName>
    <definedName name="_____SCH11">#REF!</definedName>
    <definedName name="_____SCH2" localSheetId="2">#REF!</definedName>
    <definedName name="_____SCH2">#REF!</definedName>
    <definedName name="_____SCH3" localSheetId="2">#REF!</definedName>
    <definedName name="_____SCH3">#REF!</definedName>
    <definedName name="_____SCH4" localSheetId="2">#REF!</definedName>
    <definedName name="_____SCH4">#REF!</definedName>
    <definedName name="_____SCH5" localSheetId="2">#REF!</definedName>
    <definedName name="_____SCH5">#REF!</definedName>
    <definedName name="_____SCH6" localSheetId="2">'[1]04REL'!#REF!</definedName>
    <definedName name="_____SCH6">'[1]04REL'!#REF!</definedName>
    <definedName name="_____SCH7" localSheetId="1">#REF!</definedName>
    <definedName name="_____SCH7" localSheetId="2">#REF!</definedName>
    <definedName name="_____SCH7" localSheetId="6">#REF!</definedName>
    <definedName name="_____SCH7">#REF!</definedName>
    <definedName name="_____SCH8" localSheetId="1">#REF!</definedName>
    <definedName name="_____SCH8" localSheetId="2">#REF!</definedName>
    <definedName name="_____SCH8" localSheetId="6">#REF!</definedName>
    <definedName name="_____SCH8">#REF!</definedName>
    <definedName name="_____SCH9" localSheetId="1">#REF!</definedName>
    <definedName name="_____SCH9" localSheetId="2">#REF!</definedName>
    <definedName name="_____SCH9" localSheetId="6">#REF!</definedName>
    <definedName name="_____SCH9">#REF!</definedName>
    <definedName name="____SCH1" localSheetId="2">#REF!</definedName>
    <definedName name="____SCH1">#REF!</definedName>
    <definedName name="____SCH10" localSheetId="2">#REF!</definedName>
    <definedName name="____SCH10">#REF!</definedName>
    <definedName name="____SCH11" localSheetId="2">#REF!</definedName>
    <definedName name="____SCH11">#REF!</definedName>
    <definedName name="____SCH2" localSheetId="2">#REF!</definedName>
    <definedName name="____SCH2">#REF!</definedName>
    <definedName name="____SCH3" localSheetId="2">#REF!</definedName>
    <definedName name="____SCH3">#REF!</definedName>
    <definedName name="____SCH4" localSheetId="2">#REF!</definedName>
    <definedName name="____SCH4">#REF!</definedName>
    <definedName name="____SCH5" localSheetId="2">#REF!</definedName>
    <definedName name="____SCH5">#REF!</definedName>
    <definedName name="____SCH6" localSheetId="2">'[1]04REL'!#REF!</definedName>
    <definedName name="____SCH6">'[1]04REL'!#REF!</definedName>
    <definedName name="____SCH7" localSheetId="1">#REF!</definedName>
    <definedName name="____SCH7" localSheetId="2">#REF!</definedName>
    <definedName name="____SCH7" localSheetId="6">#REF!</definedName>
    <definedName name="____SCH7">#REF!</definedName>
    <definedName name="____SCH8" localSheetId="1">#REF!</definedName>
    <definedName name="____SCH8" localSheetId="2">#REF!</definedName>
    <definedName name="____SCH8" localSheetId="6">#REF!</definedName>
    <definedName name="____SCH8">#REF!</definedName>
    <definedName name="____SCH9" localSheetId="1">#REF!</definedName>
    <definedName name="____SCH9" localSheetId="2">#REF!</definedName>
    <definedName name="____SCH9" localSheetId="6">#REF!</definedName>
    <definedName name="____SCH9">#REF!</definedName>
    <definedName name="____XL__ENTER_UNIT" localSheetId="2">#REF!</definedName>
    <definedName name="____XL__ENTER_UNIT">#REF!</definedName>
    <definedName name="___INDEX_SHEET___ASAP_Utilities" localSheetId="2">#REF!</definedName>
    <definedName name="___INDEX_SHEET___ASAP_Utilities">#REF!</definedName>
    <definedName name="___SCH1" localSheetId="2">#REF!</definedName>
    <definedName name="___SCH1">#REF!</definedName>
    <definedName name="___SCH10" localSheetId="2">#REF!</definedName>
    <definedName name="___SCH10">#REF!</definedName>
    <definedName name="___SCH11" localSheetId="2">#REF!</definedName>
    <definedName name="___SCH11">#REF!</definedName>
    <definedName name="___SCH2" localSheetId="2">#REF!</definedName>
    <definedName name="___SCH2">#REF!</definedName>
    <definedName name="___SCH3" localSheetId="2">#REF!</definedName>
    <definedName name="___SCH3">#REF!</definedName>
    <definedName name="___SCH4" localSheetId="2">#REF!</definedName>
    <definedName name="___SCH4">#REF!</definedName>
    <definedName name="___SCH5" localSheetId="2">#REF!</definedName>
    <definedName name="___SCH5">#REF!</definedName>
    <definedName name="___SCH6" localSheetId="2">'[1]04REL'!#REF!</definedName>
    <definedName name="___SCH6">'[1]04REL'!#REF!</definedName>
    <definedName name="___SCH7" localSheetId="1">#REF!</definedName>
    <definedName name="___SCH7" localSheetId="2">#REF!</definedName>
    <definedName name="___SCH7" localSheetId="6">#REF!</definedName>
    <definedName name="___SCH7">#REF!</definedName>
    <definedName name="___SCH8" localSheetId="1">#REF!</definedName>
    <definedName name="___SCH8" localSheetId="2">#REF!</definedName>
    <definedName name="___SCH8" localSheetId="6">#REF!</definedName>
    <definedName name="___SCH8">#REF!</definedName>
    <definedName name="___SCH9" localSheetId="1">#REF!</definedName>
    <definedName name="___SCH9" localSheetId="2">#REF!</definedName>
    <definedName name="___SCH9" localSheetId="6">#REF!</definedName>
    <definedName name="___SCH9">#REF!</definedName>
    <definedName name="___XL__ENTER_UNIT" localSheetId="2">#REF!</definedName>
    <definedName name="___XL__ENTER_UNIT">#REF!</definedName>
    <definedName name="__123Graph_A" localSheetId="2" hidden="1">[2]CE!#REF!</definedName>
    <definedName name="__123Graph_A" hidden="1">[2]CE!#REF!</definedName>
    <definedName name="__123Graph_ASTNPLF" localSheetId="2" hidden="1">[2]CE!#REF!</definedName>
    <definedName name="__123Graph_ASTNPLF" hidden="1">[2]CE!#REF!</definedName>
    <definedName name="__123Graph_B" localSheetId="2" hidden="1">[2]CE!#REF!</definedName>
    <definedName name="__123Graph_B" hidden="1">[2]CE!#REF!</definedName>
    <definedName name="__123Graph_BSTNPLF" localSheetId="2" hidden="1">[2]CE!#REF!</definedName>
    <definedName name="__123Graph_BSTNPLF" hidden="1">[2]CE!#REF!</definedName>
    <definedName name="__123Graph_C" localSheetId="2" hidden="1">[2]CE!#REF!</definedName>
    <definedName name="__123Graph_C" hidden="1">[2]CE!#REF!</definedName>
    <definedName name="__123Graph_CSTNPLF" localSheetId="2" hidden="1">[2]CE!#REF!</definedName>
    <definedName name="__123Graph_CSTNPLF" hidden="1">[2]CE!#REF!</definedName>
    <definedName name="__123Graph_X" localSheetId="2" hidden="1">[2]CE!#REF!</definedName>
    <definedName name="__123Graph_X" hidden="1">[2]CE!#REF!</definedName>
    <definedName name="__123Graph_XSTNPLF" localSheetId="2" hidden="1">[2]CE!#REF!</definedName>
    <definedName name="__123Graph_XSTNPLF" hidden="1">[2]CE!#REF!</definedName>
    <definedName name="__DOWN_10__GOTO" localSheetId="1">#REF!</definedName>
    <definedName name="__DOWN_10__GOTO" localSheetId="2">#REF!</definedName>
    <definedName name="__DOWN_10__GOTO" localSheetId="6">#REF!</definedName>
    <definedName name="__DOWN_10__GOTO">#REF!</definedName>
    <definedName name="__ES84__EW84_0." localSheetId="1">#REF!</definedName>
    <definedName name="__ES84__EW84_0." localSheetId="2">#REF!</definedName>
    <definedName name="__ES84__EW84_0." localSheetId="6">#REF!</definedName>
    <definedName name="__ES84__EW84_0.">#REF!</definedName>
    <definedName name="__FDS_HYPERLINK_TOGGLE_STATE__" hidden="1">"ON"</definedName>
    <definedName name="__GOTO_EP84__AV" localSheetId="1">#REF!</definedName>
    <definedName name="__GOTO_EP84__AV" localSheetId="2">#REF!</definedName>
    <definedName name="__GOTO_EP84__AV">#REF!</definedName>
    <definedName name="__SCH1" localSheetId="2">#REF!</definedName>
    <definedName name="__SCH1">#REF!</definedName>
    <definedName name="__SCH10" localSheetId="2">#REF!</definedName>
    <definedName name="__SCH10">#REF!</definedName>
    <definedName name="__SCH11" localSheetId="2">#REF!</definedName>
    <definedName name="__SCH11">#REF!</definedName>
    <definedName name="__SCH2" localSheetId="2">#REF!</definedName>
    <definedName name="__SCH2">#REF!</definedName>
    <definedName name="__SCH3" localSheetId="2">#REF!</definedName>
    <definedName name="__SCH3">#REF!</definedName>
    <definedName name="__SCH4" localSheetId="2">#REF!</definedName>
    <definedName name="__SCH4">#REF!</definedName>
    <definedName name="__SCH5" localSheetId="2">#REF!</definedName>
    <definedName name="__SCH5">#REF!</definedName>
    <definedName name="__SCH6" localSheetId="2">'[1]04REL'!#REF!</definedName>
    <definedName name="__SCH6">'[1]04REL'!#REF!</definedName>
    <definedName name="__SCH7" localSheetId="1">#REF!</definedName>
    <definedName name="__SCH7" localSheetId="2">#REF!</definedName>
    <definedName name="__SCH7" localSheetId="6">#REF!</definedName>
    <definedName name="__SCH7">#REF!</definedName>
    <definedName name="__SCH8" localSheetId="1">#REF!</definedName>
    <definedName name="__SCH8" localSheetId="2">#REF!</definedName>
    <definedName name="__SCH8" localSheetId="6">#REF!</definedName>
    <definedName name="__SCH8">#REF!</definedName>
    <definedName name="__SCH9" localSheetId="1">#REF!</definedName>
    <definedName name="__SCH9" localSheetId="2">#REF!</definedName>
    <definedName name="__SCH9" localSheetId="6">#REF!</definedName>
    <definedName name="__SCH9">#REF!</definedName>
    <definedName name="__SUM_CS57..CS6" localSheetId="2">#REF!</definedName>
    <definedName name="__SUM_CS57..CS6">#REF!</definedName>
    <definedName name="__SUM_CS65..CS7" localSheetId="2">#REF!</definedName>
    <definedName name="__SUM_CS65..CS7">#REF!</definedName>
    <definedName name="__SUM_FQ20..FQ2" localSheetId="2">#REF!</definedName>
    <definedName name="__SUM_FQ20..FQ2">#REF!</definedName>
    <definedName name="__SUM_FQ28..FQ3" localSheetId="2">#REF!</definedName>
    <definedName name="__SUM_FQ28..FQ3">#REF!</definedName>
    <definedName name="__XL__ENTER_UNIT" localSheetId="2">#REF!</definedName>
    <definedName name="__XL__ENTER_UNIT">#REF!</definedName>
    <definedName name="__xlnm.Print_Area_2">#REF!</definedName>
    <definedName name="__xlnm.Print_Area_3">#REF!</definedName>
    <definedName name="__xlnm.Print_Area_4">#REF!</definedName>
    <definedName name="_5" localSheetId="2">#REF!</definedName>
    <definedName name="_5">#REF!</definedName>
    <definedName name="_6" localSheetId="2">#REF!</definedName>
    <definedName name="_6">#REF!</definedName>
    <definedName name="_ann2" localSheetId="2">#REF!</definedName>
    <definedName name="_ann2">#REF!</definedName>
    <definedName name="_b1">'[3]Annexure G'!$HC$42</definedName>
    <definedName name="_BigT">#REF!</definedName>
    <definedName name="_BS1">[4]BSPL!$A$2:$E$56</definedName>
    <definedName name="_D___GOTO_GK112" localSheetId="1">#REF!</definedName>
    <definedName name="_D___GOTO_GK112" localSheetId="2">#REF!</definedName>
    <definedName name="_D___GOTO_GK112" localSheetId="6">#REF!</definedName>
    <definedName name="_D___GOTO_GK112">#REF!</definedName>
    <definedName name="_D___GOTO_GK56_" localSheetId="1">#REF!</definedName>
    <definedName name="_D___GOTO_GK56_" localSheetId="2">#REF!</definedName>
    <definedName name="_D___GOTO_GK56_" localSheetId="6">#REF!</definedName>
    <definedName name="_D___GOTO_GK56_">#REF!</definedName>
    <definedName name="_D__D___L___GOT" localSheetId="1">#REF!</definedName>
    <definedName name="_D__D___L___GOT" localSheetId="2">#REF!</definedName>
    <definedName name="_D__D___L___GOT" localSheetId="6">#REF!</definedName>
    <definedName name="_D__D___L___GOT">#REF!</definedName>
    <definedName name="_D__D__D___D__D" localSheetId="2">#REF!</definedName>
    <definedName name="_D__D__D___D__D">#REF!</definedName>
    <definedName name="_D_19__U_19_" localSheetId="2">#REF!</definedName>
    <definedName name="_D_19__U_19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'[5]82550'!#REF!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OWN_9__RIGHT_" localSheetId="2">#REF!</definedName>
    <definedName name="_DOWN_9__RIGHT_">#REF!</definedName>
    <definedName name="_eva97">#REF!</definedName>
    <definedName name="_fcf97">#REF!</definedName>
    <definedName name="_Fill" localSheetId="2" hidden="1">#REF!</definedName>
    <definedName name="_Fill" hidden="1">#REF!</definedName>
    <definedName name="_FROM__R__R__08" localSheetId="2">#REF!</definedName>
    <definedName name="_FROM__R__R__08">#REF!</definedName>
    <definedName name="_FROM__R__R__16" localSheetId="2">#REF!</definedName>
    <definedName name="_FROM__R__R__16">#REF!</definedName>
    <definedName name="_FSTEMP_">#REF!</definedName>
    <definedName name="_GENERATION__R_" localSheetId="2">#REF!</definedName>
    <definedName name="_GENERATION__R_">#REF!</definedName>
    <definedName name="_GOTO_BT49__R__" localSheetId="2">#REF!</definedName>
    <definedName name="_GOTO_BT49__R__">#REF!</definedName>
    <definedName name="_GOTO_CF11__?__" localSheetId="2">#REF!</definedName>
    <definedName name="_GOTO_CF11__?__">#REF!</definedName>
    <definedName name="_GOTO_EO75__WEK" localSheetId="2">#REF!</definedName>
    <definedName name="_GOTO_EO75__WEK">#REF!</definedName>
    <definedName name="_GOTO_EP82__PEA" localSheetId="2">#REF!</definedName>
    <definedName name="_GOTO_EP82__PEA">#REF!</definedName>
    <definedName name="_GOTO_EP86__PER" localSheetId="2">#REF!</definedName>
    <definedName name="_GOTO_EP86__PER">#REF!</definedName>
    <definedName name="_GOTO_FO112__RV" localSheetId="2">#REF!</definedName>
    <definedName name="_GOTO_FO112__RV">#REF!</definedName>
    <definedName name="_GOTO_FO56__RV_" localSheetId="2">#REF!</definedName>
    <definedName name="_GOTO_FO56__RV_">#REF!</definedName>
    <definedName name="_HOME__GOTO_M14" localSheetId="2">#REF!</definedName>
    <definedName name="_HOME__GOTO_M14">#REF!</definedName>
    <definedName name="_Key1" hidden="1">#REF!</definedName>
    <definedName name="_Key2" hidden="1">#REF!</definedName>
    <definedName name="_mva97">#REF!</definedName>
    <definedName name="_Order1" hidden="1">255</definedName>
    <definedName name="_Order2" hidden="1">0</definedName>
    <definedName name="_PL1">[4]BSPL!$A$58:$E$111</definedName>
    <definedName name="_PLF__R__R___ES" localSheetId="1">#REF!</definedName>
    <definedName name="_PLF__R__R___ES" localSheetId="2">#REF!</definedName>
    <definedName name="_PLF__R__R___ES" localSheetId="6">#REF!</definedName>
    <definedName name="_PLF__R__R___ES">#REF!</definedName>
    <definedName name="_Qtr1">[6]IT_DDTP!$X$3</definedName>
    <definedName name="_Qtr2">[6]IT_DDTP!$Y$3</definedName>
    <definedName name="_Qtr3">[6]IT_DDTP!$Z$3</definedName>
    <definedName name="_Qtr4">[6]IT_DDTP!$AA$3</definedName>
    <definedName name="_Qtr5">[6]IT_DDTP!$AB$3</definedName>
    <definedName name="_roe97">#REF!</definedName>
    <definedName name="_RV_DOWN_6__LEF" localSheetId="1">#REF!</definedName>
    <definedName name="_RV_DOWN_6__LEF" localSheetId="2">#REF!</definedName>
    <definedName name="_RV_DOWN_6__LEF" localSheetId="6">#REF!</definedName>
    <definedName name="_RV_DOWN_6__LEF">#REF!</definedName>
    <definedName name="_SCH1" localSheetId="1">#REF!</definedName>
    <definedName name="_SCH1" localSheetId="2">#REF!</definedName>
    <definedName name="_SCH1" localSheetId="6">#REF!</definedName>
    <definedName name="_SCH1">#REF!</definedName>
    <definedName name="_SCH10" localSheetId="2">#REF!</definedName>
    <definedName name="_SCH10">#REF!</definedName>
    <definedName name="_SCH11" localSheetId="2">#REF!</definedName>
    <definedName name="_SCH11">#REF!</definedName>
    <definedName name="_SCH12">[4]BSPL!$A$655:$D$692</definedName>
    <definedName name="_sch13">[4]BSPL!$A$694:$D$744</definedName>
    <definedName name="_SCH2" localSheetId="1">#REF!</definedName>
    <definedName name="_SCH2" localSheetId="2">#REF!</definedName>
    <definedName name="_SCH2" localSheetId="6">#REF!</definedName>
    <definedName name="_SCH2">#REF!</definedName>
    <definedName name="_SCH3" localSheetId="1">#REF!</definedName>
    <definedName name="_SCH3" localSheetId="2">#REF!</definedName>
    <definedName name="_SCH3" localSheetId="6">#REF!</definedName>
    <definedName name="_SCH3">#REF!</definedName>
    <definedName name="_SCH4" localSheetId="1">#REF!</definedName>
    <definedName name="_SCH4" localSheetId="2">#REF!</definedName>
    <definedName name="_SCH4" localSheetId="6">#REF!</definedName>
    <definedName name="_SCH4">#REF!</definedName>
    <definedName name="_SCH5" localSheetId="2">#REF!</definedName>
    <definedName name="_SCH5">#REF!</definedName>
    <definedName name="_SCH6" localSheetId="2">'[1]04REL'!#REF!</definedName>
    <definedName name="_SCH6">'[1]04REL'!#REF!</definedName>
    <definedName name="_SCH7" localSheetId="1">#REF!</definedName>
    <definedName name="_SCH7" localSheetId="2">#REF!</definedName>
    <definedName name="_SCH7" localSheetId="6">#REF!</definedName>
    <definedName name="_SCH7">#REF!</definedName>
    <definedName name="_SCH8" localSheetId="1">#REF!</definedName>
    <definedName name="_SCH8" localSheetId="2">#REF!</definedName>
    <definedName name="_SCH8" localSheetId="6">#REF!</definedName>
    <definedName name="_SCH8">#REF!</definedName>
    <definedName name="_SCH9" localSheetId="1">#REF!</definedName>
    <definedName name="_SCH9" localSheetId="2">#REF!</definedName>
    <definedName name="_SCH9" localSheetId="6">#REF!</definedName>
    <definedName name="_SCH9">#REF!</definedName>
    <definedName name="_SI1">[6]SI!$O$12</definedName>
    <definedName name="_SI2">[6]SI!$O$13</definedName>
    <definedName name="_SI3">[6]SI!$O$14</definedName>
    <definedName name="_SI4">[6]SI!$O$15</definedName>
    <definedName name="_SI5">[6]SI!$O$16</definedName>
    <definedName name="_SI6">[6]SI!$O$17</definedName>
    <definedName name="_Sort" hidden="1">#REF!</definedName>
    <definedName name="_SUM_DI14..DI21" localSheetId="1">#REF!</definedName>
    <definedName name="_SUM_DI14..DI21" localSheetId="2">#REF!</definedName>
    <definedName name="_SUM_DI14..DI21">#REF!</definedName>
    <definedName name="_SUM_DI22..DI29" localSheetId="2">#REF!</definedName>
    <definedName name="_SUM_DI22..DI29">#REF!</definedName>
    <definedName name="_sw1">[6]Calculator!$N$3</definedName>
    <definedName name="_sw2">[6]Calculator!$N$4</definedName>
    <definedName name="_sw3">[6]Calculator!$M$4</definedName>
    <definedName name="_Table1_In1" hidden="1">'[7]03-2000-2001'!$A$1</definedName>
    <definedName name="_Table1_Out" hidden="1">'[7]03-2000-2001'!$A$1</definedName>
    <definedName name="_Table2_In1" hidden="1">'[7]03-2000-2001'!$A$1</definedName>
    <definedName name="_Table2_In2" hidden="1">'[7]03-2000-2001'!$A$1</definedName>
    <definedName name="_Table2_Out" hidden="1">'[7]03-2000-2001'!$A$1</definedName>
    <definedName name="_U__END__U__D__" localSheetId="1">#REF!</definedName>
    <definedName name="_U__END__U__D__" localSheetId="2">#REF!</definedName>
    <definedName name="_U__END__U__D__" localSheetId="6">#REF!</definedName>
    <definedName name="_U__END__U__D__">#REF!</definedName>
    <definedName name="_U__U__END__U__" localSheetId="2">#REF!</definedName>
    <definedName name="_U__U__END__U__">#REF!</definedName>
    <definedName name="_U__U__U__U__U_" localSheetId="2">#REF!</definedName>
    <definedName name="_U__U__U__U__U_">#REF!</definedName>
    <definedName name="_WGPD_GOTO_CO10" localSheetId="2">#REF!</definedName>
    <definedName name="_WGPD_GOTO_CO10">#REF!</definedName>
    <definedName name="A" localSheetId="2">#REF!</definedName>
    <definedName name="A">#REF!</definedName>
    <definedName name="A_GEN1.DomesticCompFlg">[6]GENERAL!$AQ$15</definedName>
    <definedName name="A_GEN1.ResidentialStatus">[6]GENERAL!$U$32</definedName>
    <definedName name="AA" localSheetId="1">#REF!</definedName>
    <definedName name="AA" localSheetId="2">#REF!</definedName>
    <definedName name="AA" localSheetId="6">#REF!</definedName>
    <definedName name="AA">#REF!</definedName>
    <definedName name="AA10.DedFromUndertaking">'[6]10A'!$F$26</definedName>
    <definedName name="aaa">'[8]Print Menu'!$A$4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saaaa">'[9]ANNX -II'!$B$80:$K$97</definedName>
    <definedName name="ab">#REF!</definedName>
    <definedName name="abc">#N/A</definedName>
    <definedName name="abcd">#N/A</definedName>
    <definedName name="ABCFR">#REF!</definedName>
    <definedName name="ACC_PF">'[10]Data Input'!$R$314:$AF$432</definedName>
    <definedName name="ACC_PROD">#REF!</definedName>
    <definedName name="Acc5BB.Up16Of12To15Of3">[6]CG_OS!$H$78</definedName>
    <definedName name="Acc5BB.Up16Of3To31Of3">[6]CG_OS!$H$79</definedName>
    <definedName name="Acc5BB.Up16Of6To15Of9">[6]CG_OS!$H$76</definedName>
    <definedName name="Acc5BB.Up16Of9To15Of12">[6]CG_OS!$H$77</definedName>
    <definedName name="Acc5BB.Upto15Of6">[6]CG_OS!$H$75</definedName>
    <definedName name="AccLTCG.Up16Of12To15Of3">[6]CG_OS!$H$64</definedName>
    <definedName name="AccLTCG.Up16Of3To31Of3">[6]CG_OS!$H$65</definedName>
    <definedName name="AccLTCG.Up16Of6To15Of9">[6]CG_OS!$H$62</definedName>
    <definedName name="AccLTCG.Up16Of9To15Of12">[6]CG_OS!$H$63</definedName>
    <definedName name="AccLTCG.Upto15Of6">[6]CG_OS!$H$61</definedName>
    <definedName name="AccLTCG.Upto15Of9">[6]CG_OS!$H$61</definedName>
    <definedName name="AccLTCGNP.Up16Of12To15Of3">[6]CG_OS!$J$64</definedName>
    <definedName name="AccLTCGNP.Up16Of3To31Of3">[6]CG_OS!$J$65</definedName>
    <definedName name="AccLTCGNP.Up16Of6To15Of9">[6]CG_OS!$J$62</definedName>
    <definedName name="AccLTCGNP.Up16Of9To15Of12">[6]CG_OS!$J$63</definedName>
    <definedName name="AccLTCGNP.Upto15Of6">[6]CG_OS!$J$61</definedName>
    <definedName name="AccLTCGNP.Upto15Of9">[6]CG_OS!$J$61</definedName>
    <definedName name="Account_Balance">#REF!</definedName>
    <definedName name="AccSTCG.Up16Of12To15Of3">[6]CG_OS!$H$71</definedName>
    <definedName name="AccSTCG.Up16Of3To31Of3">[6]CG_OS!$H$72</definedName>
    <definedName name="AccSTCG.Up16Of6To15Of9">[6]CG_OS!$H$69</definedName>
    <definedName name="AccSTCG.Up16Of9To15Of12">[6]CG_OS!$H$70</definedName>
    <definedName name="AccSTCG.Upto15Of6">[6]CG_OS!$H$68</definedName>
    <definedName name="AccSTCG.Upto15Of9">[6]CG_OS!$H$68</definedName>
    <definedName name="AccSTCGOTH.Up16Of12To15Of3">[6]CG_OS!$J$71</definedName>
    <definedName name="AccSTCGOTH.Up16Of3To31Of3">[6]CG_OS!$J$72</definedName>
    <definedName name="AccSTCGOTH.Up16Of6To15Of9">[6]CG_OS!$J$69</definedName>
    <definedName name="AccSTCGOTH.Up16Of9To15Of12">[6]CG_OS!$J$70</definedName>
    <definedName name="AccSTCGOTH.Upto15Of6">[6]CG_OS!$J$68</definedName>
    <definedName name="AccSTCGOTH.Upto15Of9">[6]CG_OS!$J$68</definedName>
    <definedName name="achscs" localSheetId="1">#REF!</definedName>
    <definedName name="achscs" localSheetId="2">#REF!</definedName>
    <definedName name="achscs" localSheetId="6">#REF!</definedName>
    <definedName name="achscs">#REF!</definedName>
    <definedName name="ACL">#REF!</definedName>
    <definedName name="Acq" localSheetId="2">#REF!</definedName>
    <definedName name="Acq">#REF!</definedName>
    <definedName name="Act_DSCR" localSheetId="2">[11]Input!#REF!</definedName>
    <definedName name="Act_DSCR">[11]Input!#REF!</definedName>
    <definedName name="Actual">#REF!</definedName>
    <definedName name="adjtotloss.STCGLossCF9">[6]CFL!$I$12</definedName>
    <definedName name="ADL.63">[12]Addl.40!$A$38:$I$284</definedName>
    <definedName name="adsds" localSheetId="1">#REF!</definedName>
    <definedName name="adsds" localSheetId="2">#REF!</definedName>
    <definedName name="adsds" localSheetId="6">#REF!</definedName>
    <definedName name="adsds">#REF!</definedName>
    <definedName name="afasfasf" localSheetId="1">#REF!</definedName>
    <definedName name="afasfasf" localSheetId="2">#REF!</definedName>
    <definedName name="afasfasf" localSheetId="6">#REF!</definedName>
    <definedName name="afasfasf">#REF!</definedName>
    <definedName name="AggregateInc">[6]Calculator!$M$3</definedName>
    <definedName name="ahjsdhjkdh" localSheetId="1">#REF!</definedName>
    <definedName name="ahjsdhjkdh" localSheetId="2">#REF!</definedName>
    <definedName name="ahjsdhjkdh" localSheetId="6">#REF!</definedName>
    <definedName name="ahjsdhjkdh">#REF!</definedName>
    <definedName name="Alcohols__Volume__Units">'[13]EVA Calculations'!#REF!</definedName>
    <definedName name="allincomes">[6]Calculator!$Q$3</definedName>
    <definedName name="anscount" hidden="1">1</definedName>
    <definedName name="AOS___Volume__Units">'[13]EVA Calculations'!#REF!</definedName>
    <definedName name="AOS__Price__Rs___Unit">'[13]EVA Calculations'!#REF!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L">'[14]SALT{PBC}'!#REF!</definedName>
    <definedName name="ARA_Threshold">#REF!</definedName>
    <definedName name="AravaliHold">'[15]Core Assumptions'!$C$357</definedName>
    <definedName name="AravaliOGI">'[15]Core Assumptions'!$G$357</definedName>
    <definedName name="Argentina">[16]List_ratios!#REF!</definedName>
    <definedName name="ARP_Threshold">#REF!</definedName>
    <definedName name="arrun">'[17]combnd 08 09'!#REF!</definedName>
    <definedName name="as">#REF!</definedName>
    <definedName name="AS2DocOpenMode" hidden="1">"AS2DocumentEdit"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aa" localSheetId="1">#REF!</definedName>
    <definedName name="asaaa" localSheetId="2">#REF!</definedName>
    <definedName name="asaaa" localSheetId="6">#REF!</definedName>
    <definedName name="asaaa">#REF!</definedName>
    <definedName name="ASD">#REF!</definedName>
    <definedName name="ASS">'[18]ANNX -II'!$X$20:$AG$41</definedName>
    <definedName name="assum_add_tax_dep_rate">[19]Assum!$F$799</definedName>
    <definedName name="assum_adntl_cost_tinted_power">[20]Assumption!#REF!</definedName>
    <definedName name="assum_adntl_cost_tinted_RM">[20]Assumption!#REF!</definedName>
    <definedName name="assum_cash_balance">[19]Assum!#REF!</definedName>
    <definedName name="assum_const_end">[21]Assum!$E$7</definedName>
    <definedName name="assum_const_start">[21]Assum!$E$5</definedName>
    <definedName name="assum_debt_funding">[19]Sens!$F$48</definedName>
    <definedName name="assum_dep_max_book">[19]Assum!$F$784</definedName>
    <definedName name="assum_FG_inventory_days">[19]Assum!$C$820:$O$820</definedName>
    <definedName name="assum_HNGFL_add_dep">[20]Assumption!#REF!</definedName>
    <definedName name="assum_HNGFL_AR_days">[20]Assumption!#REF!</definedName>
    <definedName name="assum_HNGFL_excise">[20]Assumption!#REF!</definedName>
    <definedName name="assum_HNGFL_P_M_proc">[20]Assumption!#REF!</definedName>
    <definedName name="assum_HNGFL_power_fuel_days">[20]Assumption!#REF!</definedName>
    <definedName name="assum_HNGFL_repairs">[20]Assumption!#REF!</definedName>
    <definedName name="assum_HNGFL_RM_creditor_days">[20]Assumption!#REF!</definedName>
    <definedName name="assum_HNGFL_RM_days">[20]Assumption!#REF!</definedName>
    <definedName name="assum_HNGFL_stores">[20]Assumption!#REF!</definedName>
    <definedName name="assum_HNGFL_stores_spares_creditor_days">[20]Assumption!#REF!</definedName>
    <definedName name="assum_HNGFL_stores_spares_days">[20]Assumption!#REF!</definedName>
    <definedName name="assum_HNGFL_WIP_days">[20]Assumption!#REF!</definedName>
    <definedName name="assum_LIBOR">[20]Assumption!#REF!</definedName>
    <definedName name="assum_loans_advances_days">[19]Assum!#REF!</definedName>
    <definedName name="assum_max_dep">[20]Assumption!#REF!</definedName>
    <definedName name="assum_model_intervals">[21]Assum!$E$310</definedName>
    <definedName name="assum_model_start">[21]Assum!$E$309</definedName>
    <definedName name="assum_MPBF">[19]Sens!$C$55:$O$55</definedName>
    <definedName name="assum_ops_end">[21]Assum!$E$10</definedName>
    <definedName name="assum_ops_start">[21]Assum!$E$8</definedName>
    <definedName name="assum_packing_inventory_days">[19]Assum!$C$817:$O$817</definedName>
    <definedName name="assum_proposed_TL_period">[19]Sens!$F$51</definedName>
    <definedName name="assum_proposed_TL_rate">[19]Sens!$F$52</definedName>
    <definedName name="assum_repay_end">[21]Assum!#REF!</definedName>
    <definedName name="assum_RM_inventory_days">[19]Assum!$C$816:$O$816</definedName>
    <definedName name="assum_stores_inventory_days">[19]Assum!$C$818:$O$818</definedName>
    <definedName name="assum_sundry_creditor_days">[19]Assum!$C$825:$O$825</definedName>
    <definedName name="assum_sundry_debtor_days">[19]Assum!$C$822:$O$822</definedName>
    <definedName name="assum_tax_rate_Corp">[21]Assum!$E$268</definedName>
    <definedName name="assum_tax_rate_MAT">[21]Assum!$E$274</definedName>
    <definedName name="assum_WIP_inventory_days">[19]Assum!$C$819:$O$819</definedName>
    <definedName name="atyfafa" localSheetId="1">#REF!</definedName>
    <definedName name="atyfafa" localSheetId="2">#REF!</definedName>
    <definedName name="atyfafa" localSheetId="6">#REF!</definedName>
    <definedName name="atyfafa">#REF!</definedName>
    <definedName name="AuBhu0910">[22]Assumption_PwC!$D$7</definedName>
    <definedName name="AuBhu1011">[22]Assumption_PwC!$E$7</definedName>
    <definedName name="AuCha0910">[22]Assumption_PwC!$D$8</definedName>
    <definedName name="Australasian_Average">[16]List_ratios!#REF!</definedName>
    <definedName name="AUX">[11]Assumptions!$C$40</definedName>
    <definedName name="AUX_Base" localSheetId="1">#REF!</definedName>
    <definedName name="AUX_Base" localSheetId="2">#REF!</definedName>
    <definedName name="AUX_Base" localSheetId="6">#REF!</definedName>
    <definedName name="AUX_Base">#REF!</definedName>
    <definedName name="Aux_Sen" localSheetId="1">#REF!</definedName>
    <definedName name="Aux_Sen" localSheetId="2">#REF!</definedName>
    <definedName name="Aux_Sen" localSheetId="6">#REF!</definedName>
    <definedName name="Aux_Sen">#REF!</definedName>
    <definedName name="AV" localSheetId="1">#REF!</definedName>
    <definedName name="AV" localSheetId="2">#REF!</definedName>
    <definedName name="AV" localSheetId="6">#REF!</definedName>
    <definedName name="AV">#REF!</definedName>
    <definedName name="Average_DSCR">[23]Assumptions!$I$31</definedName>
    <definedName name="Avg.DSCR">[24]Assumptions!$I$31</definedName>
    <definedName name="avgratetax">[6]Calculator!$R$4</definedName>
    <definedName name="b" localSheetId="1">#REF!</definedName>
    <definedName name="b" localSheetId="2">#REF!</definedName>
    <definedName name="b" localSheetId="6">#REF!</definedName>
    <definedName name="b">#REF!</definedName>
    <definedName name="B10.DedFromUndertaking">'[6]10A'!$F$31</definedName>
    <definedName name="BA10.DedFromUndertaking">'[6]10A'!$F$36:$F$36</definedName>
    <definedName name="Back_Solve_Original">#REF!</definedName>
    <definedName name="Back_solve_selector">#REF!</definedName>
    <definedName name="Back_solve_Target">#REF!</definedName>
    <definedName name="backstop_sen">'[25]Core Assumptions'!$E$355</definedName>
    <definedName name="BANK">#REF!</definedName>
    <definedName name="base">1</definedName>
    <definedName name="Base_Case" localSheetId="1">#REF!</definedName>
    <definedName name="Base_Case" localSheetId="2">#REF!</definedName>
    <definedName name="Base_Case" localSheetId="6">#REF!</definedName>
    <definedName name="Base_Case">#REF!</definedName>
    <definedName name="BASE_DSCR" localSheetId="1">#REF!</definedName>
    <definedName name="BASE_DSCR" localSheetId="2">#REF!</definedName>
    <definedName name="BASE_DSCR" localSheetId="6">#REF!</definedName>
    <definedName name="BASE_DSCR">#REF!</definedName>
    <definedName name="baseyr">'[8]Forecast-Input'!$E1</definedName>
    <definedName name="Beg_Bal">#REF!</definedName>
    <definedName name="begavg">[8]Valuation!$Y$15</definedName>
    <definedName name="bfjksbnf" localSheetId="1">#REF!</definedName>
    <definedName name="bfjksbnf" localSheetId="2">#REF!</definedName>
    <definedName name="bfjksbnf" localSheetId="6">#REF!</definedName>
    <definedName name="bfjksbnf">#REF!</definedName>
    <definedName name="BG_Del" hidden="1">15</definedName>
    <definedName name="BG_Ins" hidden="1">4</definedName>
    <definedName name="BG_Mod" hidden="1">6</definedName>
    <definedName name="bgbgb" localSheetId="1">#REF!,#REF!</definedName>
    <definedName name="bgbgb" localSheetId="2">#REF!,#REF!</definedName>
    <definedName name="bgbgb" localSheetId="6">#REF!,#REF!</definedName>
    <definedName name="bgbgb">#REF!,#REF!</definedName>
    <definedName name="BHAIRAV">#REF!</definedName>
    <definedName name="BLDG">#REF!</definedName>
    <definedName name="blnHideRow">#N/A</definedName>
    <definedName name="blsht">#REF!</definedName>
    <definedName name="blsht2">#REF!</definedName>
    <definedName name="blsht3_">#REF!</definedName>
    <definedName name="bploss1.unabs">'[6]CYLA BFLA'!$F$55</definedName>
    <definedName name="bpnsincome">'[6]CYLA BFLA'!$O$12</definedName>
    <definedName name="bpnsincome.bf">'[6]CYLA BFLA'!$AF$12</definedName>
    <definedName name="bpnsincome.bp">'[6]CYLA BFLA'!$AB$12</definedName>
    <definedName name="bpnsincome.hp">'[6]CYLA BFLA'!$X$12</definedName>
    <definedName name="bpnsincome.ih">'[6]CYLA BFLA'!$Q$12</definedName>
    <definedName name="bpnsincome.os">'[6]CYLA BFLA'!$T$12</definedName>
    <definedName name="bpnsincome.rem">'[6]CYLA BFLA'!$AO$10</definedName>
    <definedName name="bpnsloss">'[6]CYLA BFLA'!$P$12</definedName>
    <definedName name="bpnsloss.aftbfl">'[6]CYLA BFLA'!$AH$12</definedName>
    <definedName name="bpnsloss.bf">'[6]CYLA BFLA'!$AE$12</definedName>
    <definedName name="bpnsloss.bfadj">'[6]CYLA BFLA'!$AG$12</definedName>
    <definedName name="bpnsloss.bp">'[6]CYLA BFLA'!$AD$12</definedName>
    <definedName name="bpnsloss.hp">'[6]CYLA BFLA'!$Z$12</definedName>
    <definedName name="bpnsloss.ih">'[6]CYLA BFLA'!$R$12</definedName>
    <definedName name="bpnsloss.os">'[6]CYLA BFLA'!$V$12</definedName>
    <definedName name="bpnsloss.unabs">'[6]CYLA BFLA'!$AN$10</definedName>
    <definedName name="bpsincome">'[6]CYLA BFLA'!$O$24</definedName>
    <definedName name="bpsincome.bf">'[6]CYLA BFLA'!$AF$24</definedName>
    <definedName name="bpsincome.bp">'[6]CYLA BFLA'!$AB$24</definedName>
    <definedName name="bpsincome.hp">'[6]CYLA BFLA'!$X$24</definedName>
    <definedName name="bpsincome.ih">'[6]CYLA BFLA'!$Q$24</definedName>
    <definedName name="bpsincome.os">'[6]CYLA BFLA'!$T$24</definedName>
    <definedName name="bpsincome.rem">'[6]CYLA BFLA'!$AO$11</definedName>
    <definedName name="bpsloss">'[6]CYLA BFLA'!$P$24</definedName>
    <definedName name="bpsloss.aftbfl">'[6]CYLA BFLA'!$AH$24</definedName>
    <definedName name="bpsloss.bf">'[6]CYLA BFLA'!$AE$24</definedName>
    <definedName name="bpsloss.bfadj">'[6]CYLA BFLA'!$AG$24</definedName>
    <definedName name="bpsloss.bp">'[6]CYLA BFLA'!$AD$24</definedName>
    <definedName name="bpsloss.hp">'[6]CYLA BFLA'!$Z$24</definedName>
    <definedName name="bpsloss.ih">'[6]CYLA BFLA'!$R$24</definedName>
    <definedName name="bpsloss.os">'[6]CYLA BFLA'!$V$24</definedName>
    <definedName name="bpsloss.unabs">'[6]CYLA BFLA'!$AN$11</definedName>
    <definedName name="bpspincome">'[6]CYLA BFLA'!$O$25</definedName>
    <definedName name="bpspincome.bf">'[6]CYLA BFLA'!$AF$25</definedName>
    <definedName name="bpspincome.bp">'[6]CYLA BFLA'!$AB$25</definedName>
    <definedName name="bpspincome.hp">'[6]CYLA BFLA'!$X$25</definedName>
    <definedName name="bpspincome.ih">'[6]CYLA BFLA'!$Q$25</definedName>
    <definedName name="bpspincome.os">'[6]CYLA BFLA'!$T$25</definedName>
    <definedName name="bpspincome.rem">'[6]CYLA BFLA'!$AO$6</definedName>
    <definedName name="bpsploss">'[6]CYLA BFLA'!$P$25</definedName>
    <definedName name="bpsploss.aftbfl">'[6]CYLA BFLA'!$AH$25</definedName>
    <definedName name="bpsploss.bf">'[6]CYLA BFLA'!$AE$25</definedName>
    <definedName name="bpsploss.bfadj">'[6]CYLA BFLA'!$AG$25</definedName>
    <definedName name="bpsploss.bp">'[6]CYLA BFLA'!$AD$25</definedName>
    <definedName name="bpsploss.hp">'[6]CYLA BFLA'!$Z$25</definedName>
    <definedName name="bpsploss.ih">'[6]CYLA BFLA'!$R$25</definedName>
    <definedName name="bpsploss.os">'[6]CYLA BFLA'!$V$25</definedName>
    <definedName name="bpsploss.unabs">'[6]CYLA BFLA'!$AN$6</definedName>
    <definedName name="BS" localSheetId="1">#REF!</definedName>
    <definedName name="BS" localSheetId="2">#REF!</definedName>
    <definedName name="BS" localSheetId="6">#REF!</definedName>
    <definedName name="BS">#REF!</definedName>
    <definedName name="BS.CapWrkProg">[6]BALANCE_SHEET!$H$45</definedName>
    <definedName name="BS.Depreciation">[6]BALANCE_SHEET!$H$43</definedName>
    <definedName name="BS.GrossBlock">[6]BALANCE_SHEET!$H$42</definedName>
    <definedName name="BS.NetBlock">[6]BALANCE_SHEET!$H$44</definedName>
    <definedName name="BS.TotSecrLoan">[6]BALANCE_SHEET!$J$27</definedName>
    <definedName name="BSblnHideRow">#N/A</definedName>
    <definedName name="BSHistForc">#REF!</definedName>
    <definedName name="BSSCH">#REF!</definedName>
    <definedName name="BSUnSec.FrmBank">[6]BALANCE_SHEET!$H$30</definedName>
    <definedName name="BSUnSec.FrmOthrs">[6]BALANCE_SHEET!$H$31</definedName>
    <definedName name="BuiltIn_Print_Area___0" localSheetId="1">[26]Schedule1!#REF!</definedName>
    <definedName name="BuiltIn_Print_Area___0" localSheetId="2">[26]Schedule1!#REF!</definedName>
    <definedName name="BuiltIn_Print_Area___0" localSheetId="6">[26]Schedule1!#REF!</definedName>
    <definedName name="BuiltIn_Print_Area___0">[26]Schedule1!#REF!</definedName>
    <definedName name="BuiltIn_Print_Area___0___0" localSheetId="1">[27]GROUPING!#REF!</definedName>
    <definedName name="BuiltIn_Print_Area___0___0" localSheetId="2">[27]GROUPING!#REF!</definedName>
    <definedName name="BuiltIn_Print_Area___0___0" localSheetId="6">[27]GROUPING!#REF!</definedName>
    <definedName name="BuiltIn_Print_Area___0___0">[27]GROUPING!#REF!</definedName>
    <definedName name="BuiltIn_Print_Area___0___0___0___0" localSheetId="2">[27]GROUPING!#REF!</definedName>
    <definedName name="BuiltIn_Print_Area___0___0___0___0">[27]GROUPING!#REF!</definedName>
    <definedName name="BuiltIn_Print_Area___0___0___0___0___0" localSheetId="2">[26]Schedule1!#REF!</definedName>
    <definedName name="BuiltIn_Print_Area___0___0___0___0___0">[26]Schedule1!#REF!</definedName>
    <definedName name="BURGLARY">#N/A</definedName>
    <definedName name="BusCase">'[15]Core Assumptions'!$D$318</definedName>
    <definedName name="busipofincl.BFUnabsorbedDeprSetoff2">'[6]CYLA BFLA'!$F$21</definedName>
    <definedName name="busipofinclspec.IncOfCurYrUndHeadFromCYLA2a">'[6]CYLA BFLA'!$D$22</definedName>
    <definedName name="busipofinclspecified.IncOfCurYrUndHeadFromCYLA2b">'[6]CYLA BFLA'!$D$23</definedName>
    <definedName name="busprof.IncOfCurYrAfterSetOff">'[6]CYLA BFLA'!$H$7</definedName>
    <definedName name="busprofspec.IncOfCurYrAfterSetOff0a">'[6]CYLA BFLA'!$H$8</definedName>
    <definedName name="busprofspec.IncOfCurYrUnderThatHead0a">'[6]CYLA BFLA'!$D$8</definedName>
    <definedName name="busprofspecified.IncOfCurYrAfterSetOff0b">'[6]CYLA BFLA'!$H$9</definedName>
    <definedName name="busprofspecified.IncOfCurYrUnderThatHead0b">'[6]CYLA BFLA'!$D$9</definedName>
    <definedName name="C_Data_1" localSheetId="1">'[28]2000-01'!#REF!</definedName>
    <definedName name="C_Data_1" localSheetId="2">'[28]2000-01'!#REF!</definedName>
    <definedName name="C_Data_1" localSheetId="6">'[28]2000-01'!#REF!</definedName>
    <definedName name="C_Data_1">'[28]2000-01'!#REF!</definedName>
    <definedName name="C_Data_2" localSheetId="1">'[28]2000-01'!#REF!</definedName>
    <definedName name="C_Data_2" localSheetId="2">'[28]2000-01'!#REF!</definedName>
    <definedName name="C_Data_2" localSheetId="6">'[28]2000-01'!#REF!</definedName>
    <definedName name="C_Data_2">'[28]2000-01'!#REF!</definedName>
    <definedName name="C_Eligible">'[6]80G'!$L$1</definedName>
    <definedName name="CAL_MEL" localSheetId="1">#REF!</definedName>
    <definedName name="CAL_MEL" localSheetId="2">#REF!</definedName>
    <definedName name="CAL_MEL" localSheetId="6">#REF!</definedName>
    <definedName name="CAL_MEL">#REF!</definedName>
    <definedName name="Calc_ED">[6]Calculator!$D$25</definedName>
    <definedName name="calc_G">[6]Calculator!$Q$8</definedName>
    <definedName name="calc_GF">[6]Calculator!$Q$14</definedName>
    <definedName name="Calc_NetSur">[6]Calculator!$D$24</definedName>
    <definedName name="Calc_SplRate">[6]Calculator!$D$20</definedName>
    <definedName name="canada">#REF!</definedName>
    <definedName name="CAP">[11]Assumptions!$D$58</definedName>
    <definedName name="CAP_Base" localSheetId="1">#REF!</definedName>
    <definedName name="CAP_Base" localSheetId="2">#REF!</definedName>
    <definedName name="CAP_Base" localSheetId="6">#REF!</definedName>
    <definedName name="CAP_Base">#REF!</definedName>
    <definedName name="CAP_SEN" localSheetId="1">#REF!</definedName>
    <definedName name="CAP_SEN" localSheetId="2">#REF!</definedName>
    <definedName name="CAP_SEN" localSheetId="6">#REF!</definedName>
    <definedName name="CAP_SEN">#REF!</definedName>
    <definedName name="capch">[8]Valuation!$U$13</definedName>
    <definedName name="capchrg">#REF!</definedName>
    <definedName name="capchrgadj">#REF!</definedName>
    <definedName name="capex">[16]List_ratios!#REF!</definedName>
    <definedName name="capital">#REF!</definedName>
    <definedName name="capital97">#REF!</definedName>
    <definedName name="capitaladj">#REF!</definedName>
    <definedName name="CapitalLink">[29]Capital_by_Years_Valuation!$B$8</definedName>
    <definedName name="case">[30]Cover!$D$22</definedName>
    <definedName name="CC">[31]TB9899!$C$832</definedName>
    <definedName name="ccFootnote">IF([32]!BefAft=1,"","[1] The Pre-Tax Cost of Capital = After-Tax Cost of Capital/(1-Tax Rate)")</definedName>
    <definedName name="CD_EligibleAmount">'[6]80G'!$O$1</definedName>
    <definedName name="CDE_EligibleAmount">'[6]80G'!$P$1</definedName>
    <definedName name="CERCOps">'[15]Core Assumptions'!$H$139:$AS$157</definedName>
    <definedName name="CERCType">'[15]Core Assumptions'!$C$142:$E$157</definedName>
    <definedName name="cg.AmtDeemedCGSec54">[6]CG_OS!$J$54</definedName>
    <definedName name="cg.TotalLTCG">[6]CG_OS!$J$55</definedName>
    <definedName name="cglng.BalanceCG1">[6]CG_OS!$H$41</definedName>
    <definedName name="cglng.BalLTCGNo1121">[6]CG_OS!$J$43</definedName>
    <definedName name="cglng.CGSlumpSale2">[6]CG_OS!$H$30</definedName>
    <definedName name="cglng.DednUs54s2">[6]CG_OS!$H$31</definedName>
    <definedName name="cglng.ExemptionOrDednUs54s1">[6]CG_OS!$H$42</definedName>
    <definedName name="cglng.FullConsideration01">[6]CG_OS!$H$35</definedName>
    <definedName name="cglng.FullConsideration3">[6]CG_OS!$H$28</definedName>
    <definedName name="cglng.NetCGSlumpSale2">[6]CG_OS!$J$32</definedName>
    <definedName name="cglng.NetWorthOfUTDivn2">[6]CG_OS!$H$29</definedName>
    <definedName name="cglng.NRIAssetSec482">[6]CG_OS!$J$33</definedName>
    <definedName name="cglng.TotalDedn1">[6]CG_OS!$H$40</definedName>
    <definedName name="cgoth.BalanceCG2">[6]CG_OS!$H$51</definedName>
    <definedName name="cgoth.BalLTCGNo1122">[6]CG_OS!$J$53</definedName>
    <definedName name="cgoth.ExemptionOrDednUs54s2">[6]CG_OS!$H$52</definedName>
    <definedName name="cgoth.FullConsideration02">[6]CG_OS!$H$45</definedName>
    <definedName name="cgoth.TotalDedn2">[6]CG_OS!$H$50</definedName>
    <definedName name="cgshrt.CGSlumpSale1">[6]CG_OS!$H$6</definedName>
    <definedName name="cgshrt.DednUs54s1">[6]CG_OS!$H$7</definedName>
    <definedName name="cgshrt.FullConsideration2">[6]CG_OS!$H$11</definedName>
    <definedName name="cgshrt.STCGNotSec111A">[6]CG_OS!$J$25</definedName>
    <definedName name="cgshrt.STCGSec111A">[6]CG_OS!$J$24</definedName>
    <definedName name="cgshrt.TotalDedn">[6]CG_OS!$H$16</definedName>
    <definedName name="cgshrt.TotalSTCG">[6]CG_OS!$J$23</definedName>
    <definedName name="cha">'[33]ANNX -II'!$B$80:$K$97</definedName>
    <definedName name="charan">'[9]ANNX -II'!$B$80:$K$97</definedName>
    <definedName name="chartfield">#REF!</definedName>
    <definedName name="Check">'[34]BALANCE SHEET'!$D$27</definedName>
    <definedName name="Chile">[16]List_ratios!#REF!</definedName>
    <definedName name="CIQWBGuid" hidden="1">"97a83bfc-1e52-4472-95e2-3909d983b41d"</definedName>
    <definedName name="Circ">'[35]TATA Power'!$L$2</definedName>
    <definedName name="Clac_MR">[6]Calculator!$D$23</definedName>
    <definedName name="CLIAB">#REF!</definedName>
    <definedName name="Client">"Client"</definedName>
    <definedName name="Client_Grade">"C"</definedName>
    <definedName name="CM10_C_RIGHT___" localSheetId="1">#REF!</definedName>
    <definedName name="CM10_C_RIGHT___" localSheetId="2">#REF!</definedName>
    <definedName name="CM10_C_RIGHT___" localSheetId="6">#REF!</definedName>
    <definedName name="CM10_C_RIGHT___">#REF!</definedName>
    <definedName name="cmb_A_GEN1.AsseseeRepFlg">[6]GENERAL!$DH$52:$DH$53</definedName>
    <definedName name="cmb_A_GEN1.IncomeTaxSec">[6]GENERAL!$AJ$52:$AJ$59</definedName>
    <definedName name="cmb_A_GEN1.NRI_PE">[6]GENERAL!$DA$52:$DA$53</definedName>
    <definedName name="cmb_A_GEN1.ResidentialStatus">[6]GENERAL!$EM$52:$EM$53</definedName>
    <definedName name="cmb_A_GEN1.ReturnType">[6]GENERAL!$EB$52:$EB$53</definedName>
    <definedName name="cmb_A_GEN1.StateCode">[6]GENERAL!$B$52:$B$87</definedName>
    <definedName name="cmb_A_GEN1.StatusOrCompanyType">[6]GENERAL!$U$52:$U$53</definedName>
    <definedName name="cmb_A_GEN2.LiableSec44AAflg">[6]GENERAL!$DP$52:$DP$53</definedName>
    <definedName name="cmb_A_GEN2.LiableSec44ABflg">[6]GENERAL!$DS$52:$DS$53</definedName>
    <definedName name="cmb_DDT.RateDividPrevYrType">[6]DDT_TDS_TCS!$Z$3:$Z$4</definedName>
    <definedName name="cmb_FBI.EmployeesInOutIndiaFlg">[6]FRINGE_BENEFIT_INFO!$P$2:$P$3</definedName>
    <definedName name="cmb_FBI.SeparateAcntMaintainForIndiaForeignFlg">[6]FRINGE_BENEFIT_INFO!$Q$2:$Q$3</definedName>
    <definedName name="cmb_FSI.Country">[6]FSI!$B$400:$B$639</definedName>
    <definedName name="cmb_HP.ifLetOut1">#REF!</definedName>
    <definedName name="cmb_HP.StateCode1">#REF!</definedName>
    <definedName name="cmb_NOB.Code">[6]NATUREOFBUSINESS!$C$31:$C$104</definedName>
    <definedName name="cmb_OI.ChangeInAcctMethFlg">[6]OTHER_INFORMATION!$P$4:$P$5</definedName>
    <definedName name="cmb_OI.MethodOfAcct">[6]OTHER_INFORMATION!$O$4:$O$5</definedName>
    <definedName name="cmb_OIMethodofValClgStk.ChngStockValMetFlg">[6]OTHER_INFORMATION!$S$4:$S$5</definedName>
    <definedName name="cmb_OIMethodofValClgStk.ValFinishedGoods">[6]OTHER_INFORMATION!$R$4:$R$6</definedName>
    <definedName name="cmb_OIMethodofValClgStk.ValRawMaterial">[6]OTHER_INFORMATION!$Q$4:$Q$6</definedName>
    <definedName name="cmb_PAGBU2.BusOrgType">[6]GENERAL2!$D$50:$D$53</definedName>
    <definedName name="cmb_PAGH2.NatOfCompFlg">[6]GENERAL2!$C$50:$C$53</definedName>
    <definedName name="cmb_PAGH2.StateCode">[6]GENERAL2!$E$50:$E$85</definedName>
    <definedName name="cmb_PAGNA2.PubSectCompUs2_36AFlg">[6]GENERAL2!$G$50:$G$51</definedName>
    <definedName name="cmb_PAGS2.StateCode">'[6]SUBSIDIARY DETAILS'!$C$10:$C$45</definedName>
    <definedName name="cmb_Per10080G.StateCode">'[6]80G'!$B$79:$B$114</definedName>
    <definedName name="cmb_PMChange.PrevYrMemPartChange">[6]NATUREOFBUSINESS!$E$31:$E$32</definedName>
    <definedName name="cmb_PMInfo.StateCode">[6]NATUREOFBUSINESS!$I$31:$I$63</definedName>
    <definedName name="cmb_QDFinishrByProd.UnitOfMeasure">[6]QUANTITATIVE_DETAILS!$C$77:$C$99</definedName>
    <definedName name="cmb_QDRawMaterial.UnitOfMeasure">[6]QUANTITATIVE_DETAILS!$B$77:$B$99</definedName>
    <definedName name="cmb_QDTradingConcern.UnitOfMeasure">[6]QUANTITATIVE_DETAILS!$A$77:$A$99</definedName>
    <definedName name="cmb_SI.SecCode">[6]SI!$BC$11:$BC$33</definedName>
    <definedName name="cmb_TR.Country">[6]TR_FA!$B$400:$B$639</definedName>
    <definedName name="CNC">#REF!</definedName>
    <definedName name="cntr.hprptfrm">#REF!</definedName>
    <definedName name="COAL_ESC">'[11]CERC Esc. rates'!$I$30</definedName>
    <definedName name="COAL_ESC_BASE" localSheetId="1">#REF!</definedName>
    <definedName name="COAL_ESC_BASE" localSheetId="2">#REF!</definedName>
    <definedName name="COAL_ESC_BASE" localSheetId="6">#REF!</definedName>
    <definedName name="COAL_ESC_BASE">#REF!</definedName>
    <definedName name="COAL_ESC_SEN" localSheetId="1">#REF!</definedName>
    <definedName name="COAL_ESC_SEN" localSheetId="2">#REF!</definedName>
    <definedName name="COAL_ESC_SEN" localSheetId="6">#REF!</definedName>
    <definedName name="COAL_ESC_SEN">#REF!</definedName>
    <definedName name="CoalSPV_DSCR" localSheetId="1">#REF!</definedName>
    <definedName name="CoalSPV_DSCR" localSheetId="2">#REF!</definedName>
    <definedName name="CoalSPV_DSCR" localSheetId="6">#REF!</definedName>
    <definedName name="CoalSPV_DSCR">#REF!</definedName>
    <definedName name="COALSPV_FLAG" localSheetId="1">[11]Input!#REF!</definedName>
    <definedName name="COALSPV_FLAG" localSheetId="2">[11]Input!#REF!</definedName>
    <definedName name="COALSPV_FLAG" localSheetId="6">[11]Input!#REF!</definedName>
    <definedName name="COALSPV_FLAG">[11]Input!#REF!</definedName>
    <definedName name="COD">[11]Assumptions!$D$12</definedName>
    <definedName name="Company">#REF!</definedName>
    <definedName name="Company98">#REF!</definedName>
    <definedName name="CONSOLID_E">#REF!</definedName>
    <definedName name="CONSOLIDATION">#REF!</definedName>
    <definedName name="CONTROL">#REF!</definedName>
    <definedName name="conv_mil_units">[36]Assum!$D$679</definedName>
    <definedName name="conv_mn_units">[19]Assum!$D$1017</definedName>
    <definedName name="conv_USD_INR">'[19]Debt Schedule - HNGFL'!$C$213</definedName>
    <definedName name="CORONATION_DIRECT_JULY">#REF!</definedName>
    <definedName name="cot">[8]wwww!$D$64</definedName>
    <definedName name="cota">[37]Assume!$D$6</definedName>
    <definedName name="cotsw">[8]Assume!$D$6</definedName>
    <definedName name="covbookfield">#REF!</definedName>
    <definedName name="cover">#REF!</definedName>
    <definedName name="cover1">#REF!</definedName>
    <definedName name="cover2">#REF!</definedName>
    <definedName name="coverage">[16]List_ratios!#REF!</definedName>
    <definedName name="CR">[11]Indices!$B$171</definedName>
    <definedName name="CUF_.5" localSheetId="1">#REF!</definedName>
    <definedName name="CUF_.5" localSheetId="2">#REF!</definedName>
    <definedName name="CUF_.5" localSheetId="6">#REF!</definedName>
    <definedName name="CUF_.5">#REF!</definedName>
    <definedName name="CUF_1" localSheetId="1">#REF!</definedName>
    <definedName name="CUF_1" localSheetId="2">#REF!</definedName>
    <definedName name="CUF_1" localSheetId="6">#REF!</definedName>
    <definedName name="CUF_1">#REF!</definedName>
    <definedName name="CUF_1.5" localSheetId="1">#REF!</definedName>
    <definedName name="CUF_1.5" localSheetId="2">#REF!</definedName>
    <definedName name="CUF_1.5" localSheetId="6">#REF!</definedName>
    <definedName name="CUF_1.5">#REF!</definedName>
    <definedName name="CUF_2" localSheetId="2">#REF!</definedName>
    <definedName name="CUF_2">#REF!</definedName>
    <definedName name="CUF_2.5" localSheetId="2">#REF!</definedName>
    <definedName name="CUF_2.5">#REF!</definedName>
    <definedName name="CUF_3" localSheetId="2">#REF!</definedName>
    <definedName name="CUF_3">#REF!</definedName>
    <definedName name="CUF_P50" localSheetId="2">#REF!</definedName>
    <definedName name="CUF_P50">#REF!</definedName>
    <definedName name="CUF_P75" localSheetId="2">#REF!</definedName>
    <definedName name="CUF_P75">#REF!</definedName>
    <definedName name="Cum_Int">#REF!</definedName>
    <definedName name="CurA" localSheetId="2">#REF!</definedName>
    <definedName name="CurA">#REF!</definedName>
    <definedName name="CurT" localSheetId="2">#REF!</definedName>
    <definedName name="CurT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V" localSheetId="1">#REF!</definedName>
    <definedName name="CV" localSheetId="2">#REF!</definedName>
    <definedName name="CV" localSheetId="6">#REF!</definedName>
    <definedName name="CV">#REF!</definedName>
    <definedName name="CWIP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cyla.TotBusLoss">'[6]CYLA BFLA'!$F$4</definedName>
    <definedName name="cyla.TotHPlossCurYr">'[6]CYLA BFLA'!$E$4</definedName>
    <definedName name="cyla.TotOthSrcLossNoRaceHorse">'[6]CYLA BFLA'!$G$4</definedName>
    <definedName name="D">#N/A</definedName>
    <definedName name="D_1" localSheetId="1">#REF!</definedName>
    <definedName name="D_1" localSheetId="2">#REF!</definedName>
    <definedName name="D_1" localSheetId="6">#REF!</definedName>
    <definedName name="D_1">#REF!</definedName>
    <definedName name="D_2" localSheetId="1">#REF!</definedName>
    <definedName name="D_2" localSheetId="2">#REF!</definedName>
    <definedName name="D_2" localSheetId="6">#REF!</definedName>
    <definedName name="D_2">#REF!</definedName>
    <definedName name="D_3" localSheetId="1">#REF!</definedName>
    <definedName name="D_3" localSheetId="2">#REF!</definedName>
    <definedName name="D_3" localSheetId="6">#REF!</definedName>
    <definedName name="D_3">#REF!</definedName>
    <definedName name="D_4" localSheetId="2">#REF!</definedName>
    <definedName name="D_4">#REF!</definedName>
    <definedName name="D_5" localSheetId="2">#REF!</definedName>
    <definedName name="D_5">#REF!</definedName>
    <definedName name="D_6" localSheetId="2">#REF!</definedName>
    <definedName name="D_6">#REF!</definedName>
    <definedName name="D_RANGE">#REF!</definedName>
    <definedName name="d1_range">#REF!</definedName>
    <definedName name="dadfsdf" localSheetId="2">#REF!</definedName>
    <definedName name="dadfsdf">#REF!</definedName>
    <definedName name="dafsff" localSheetId="2">#REF!</definedName>
    <definedName name="dafsff">#REF!</definedName>
    <definedName name="DAOB10.AdditionsGrThan180Days">[6]DPM_DOA!$E$27</definedName>
    <definedName name="DAOB10.AdditionsLessThan180Days">[6]DPM_DOA!$E$30</definedName>
    <definedName name="DAOB10.AddlnDeprDuringYearAdditions">[6]DPM_DOA!$E$36</definedName>
    <definedName name="DAOB10.AddlnDeprOnGT180DayAdditions">[6]DPM_DOA!$E$35</definedName>
    <definedName name="DAOB10.DepreciationAtFullRate">[6]DPM_DOA!$E$33</definedName>
    <definedName name="DAOB10.DepreciationAtHalfRate">[6]DPM_DOA!$E$34</definedName>
    <definedName name="DAOB10.FullRateDeprAmt">[6]DPM_DOA!$E$29</definedName>
    <definedName name="DAOB10.HalfRateDeprAmt">[6]DPM_DOA!$E$32</definedName>
    <definedName name="DAOB10.RATE">[6]DPM_DOA!$E$24</definedName>
    <definedName name="DAOB10.RealizationPeriodDuringYear">[6]DPM_DOA!$E$31</definedName>
    <definedName name="DAOB10.RealizationTotalPeriod">[6]DPM_DOA!$E$28</definedName>
    <definedName name="DAOB10.TotalDepreciation">[6]DPM_DOA!$E$37</definedName>
    <definedName name="DAOB10.WDVFirstDay">[6]DPM_DOA!$E$26</definedName>
    <definedName name="DAOB100.AdditionsGrThan180Days">[6]DPM_DOA!$F$27</definedName>
    <definedName name="DAOB100.AdditionsLessThan180Days">[6]DPM_DOA!$F$30</definedName>
    <definedName name="DAOB100.AddlnDeprDuringYearAdditions">[6]DPM_DOA!$F$36</definedName>
    <definedName name="DAOB100.AddlnDeprOnGT180DayAdditions">[6]DPM_DOA!$F$35</definedName>
    <definedName name="DAOB100.DepreciationAtFullRate">[6]DPM_DOA!$F$33</definedName>
    <definedName name="DAOB100.DepreciationAtHalfRate">[6]DPM_DOA!$F$34</definedName>
    <definedName name="DAOB100.FullRateDeprAmt">[6]DPM_DOA!$F$29</definedName>
    <definedName name="DAOB100.HalfRateDeprAmt">[6]DPM_DOA!$F$32</definedName>
    <definedName name="DAOB100.RATE">[6]DPM_DOA!$F$24</definedName>
    <definedName name="DAOB100.RealizationPeriodDuringYear">[6]DPM_DOA!$F$31</definedName>
    <definedName name="DAOB100.RealizationTotalPeriod">[6]DPM_DOA!$F$28</definedName>
    <definedName name="DAOB100.TotalDepreciation">[6]DPM_DOA!$F$37</definedName>
    <definedName name="DAOB100.WDVFirstDay">[6]DPM_DOA!$F$26</definedName>
    <definedName name="DAOB5.AdditionsGrThan180Days">[6]DPM_DOA!$D$27</definedName>
    <definedName name="DAOB5.AdditionsLessThan180Days">[6]DPM_DOA!$D$30</definedName>
    <definedName name="DAOB5.AddlnDeprDuringYearAdditions">[6]DPM_DOA!$D$36</definedName>
    <definedName name="DAOB5.AddlnDeprOnGT180DayAdditions">[6]DPM_DOA!$D$35</definedName>
    <definedName name="DAOB5.DepreciationAtFullRate">[6]DPM_DOA!$D$33</definedName>
    <definedName name="DAOB5.DepreciationAtHalfRate">[6]DPM_DOA!$D$34</definedName>
    <definedName name="DAOB5.FullRateDeprAmt">[6]DPM_DOA!$D$29</definedName>
    <definedName name="DAOB5.HalfRateDeprAmt">[6]DPM_DOA!$D$32</definedName>
    <definedName name="DAOB5.RATE">[6]DPM_DOA!$D$24</definedName>
    <definedName name="DAOB5.RealizationPeriodDuringYear">[6]DPM_DOA!$D$31</definedName>
    <definedName name="DAOB5.RealizationTotalPeriod">[6]DPM_DOA!$D$28</definedName>
    <definedName name="DAOB5.TotalDepreciation">[6]DPM_DOA!$D$37</definedName>
    <definedName name="DAOB5.WDVFirstDay">[6]DPM_DOA!$D$26</definedName>
    <definedName name="DAOF10.AdditionsGrThan180Days">[6]DPM_DOA!$G$27</definedName>
    <definedName name="DAOF10.AdditionsLessThan180Days">[6]DPM_DOA!$G$30</definedName>
    <definedName name="DAOF10.AddlnDeprDuringYearAdditions">[6]DPM_DOA!$G$36</definedName>
    <definedName name="DAOF10.AddlnDeprOnGT180DayAdditions">[6]DPM_DOA!$G$35</definedName>
    <definedName name="DAOF10.DepreciationAtFullRate">[6]DPM_DOA!$G$33</definedName>
    <definedName name="DAOF10.DepreciationAtHalfRate">[6]DPM_DOA!$G$34</definedName>
    <definedName name="DAOF10.FullRateDeprAmt">[6]DPM_DOA!$G$29</definedName>
    <definedName name="DAOF10.HalfRateDeprAmt">[6]DPM_DOA!$G$32</definedName>
    <definedName name="DAOF10.RATE">[6]DPM_DOA!$G$24</definedName>
    <definedName name="DAOF10.RealizationPeriodDuringYear">[6]DPM_DOA!$G$31</definedName>
    <definedName name="DAOF10.RealizationTotalPeriod">[6]DPM_DOA!$G$28</definedName>
    <definedName name="DAOF10.TotalDepreciation">[6]DPM_DOA!$G$37</definedName>
    <definedName name="DAOF10.WDVFirstDay">[6]DPM_DOA!$G$26</definedName>
    <definedName name="DAOI25.AdditionsGrThan180Days">[6]DPM_DOA!$H$27</definedName>
    <definedName name="DAOI25.AdditionsLessThan180Days">[6]DPM_DOA!$H$30</definedName>
    <definedName name="DAOI25.AddlnDeprDuringYearAdditions">[6]DPM_DOA!$H$36</definedName>
    <definedName name="DAOI25.AddlnDeprOnGT180DayAdditions">[6]DPM_DOA!$H$35</definedName>
    <definedName name="DAOI25.DepreciationAtFullRate">[6]DPM_DOA!$H$33</definedName>
    <definedName name="DAOI25.DepreciationAtHalfRate">[6]DPM_DOA!$H$34</definedName>
    <definedName name="DAOI25.FullRateDeprAmt">[6]DPM_DOA!$H$29</definedName>
    <definedName name="DAOI25.HalfRateDeprAmt">[6]DPM_DOA!$H$32</definedName>
    <definedName name="DAOI25.RATE">[6]DPM_DOA!$H$24</definedName>
    <definedName name="DAOI25.RealizationPeriodDuringYear">[6]DPM_DOA!$H$31</definedName>
    <definedName name="DAOI25.RealizationTotalPeriod">[6]DPM_DOA!$H$28</definedName>
    <definedName name="DAOI25.TotalDepreciation">[6]DPM_DOA!$H$37</definedName>
    <definedName name="DAOI25.WDVFirstDay">[6]DPM_DOA!$H$26</definedName>
    <definedName name="DAOS20.AdditionsGrThan180Days">[6]DPM_DOA!$I$27</definedName>
    <definedName name="DAOS20.AdditionsLessThan180Days">[6]DPM_DOA!$I$30</definedName>
    <definedName name="DAOS20.AddlnDeprDuringYearAdditions">[6]DPM_DOA!$I$36</definedName>
    <definedName name="DAOS20.AddlnDeprOnGT180DayAdditions">[6]DPM_DOA!$I$35</definedName>
    <definedName name="DAOS20.DepreciationAtFullRate">[6]DPM_DOA!$I$33</definedName>
    <definedName name="DAOS20.DepreciationAtHalfRate">[6]DPM_DOA!$I$34</definedName>
    <definedName name="DAOS20.FullRateDeprAmt">[6]DPM_DOA!$I$29</definedName>
    <definedName name="DAOS20.HalfRateDeprAmt">[6]DPM_DOA!$I$32</definedName>
    <definedName name="DAOS20.RATE">[6]DPM_DOA!$I$24</definedName>
    <definedName name="DAOS20.RealizationPeriodDuringYear">[6]DPM_DOA!$I$31</definedName>
    <definedName name="DAOS20.RealizationTotalPeriod">[6]DPM_DOA!$I$28</definedName>
    <definedName name="DAOS20.TotalDepreciation">[6]DPM_DOA!$I$37</definedName>
    <definedName name="DAOS20.WDVFirstDay">[6]DPM_DOA!$I$26</definedName>
    <definedName name="dargad" localSheetId="1">#REF!,#REF!</definedName>
    <definedName name="dargad" localSheetId="2">#REF!,#REF!</definedName>
    <definedName name="dargad" localSheetId="6">#REF!,#REF!</definedName>
    <definedName name="dargad">#REF!,#REF!</definedName>
    <definedName name="Data" localSheetId="2">#REF!</definedName>
    <definedName name="data">'[38]T &amp; D LOSS'!$A$39:$Z$79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1">#REF!</definedName>
    <definedName name="_xlnm.Database" localSheetId="2">#REF!</definedName>
    <definedName name="_xlnm.Database" localSheetId="6">#REF!</definedName>
    <definedName name="_xlnm.Database">#REF!</definedName>
    <definedName name="Database_MI">#REF!</definedName>
    <definedName name="DateRange">"1998.10.01 To 1998.10.31"</definedName>
    <definedName name="Days">365</definedName>
    <definedName name="DC">[6]Calculator!$M$48</definedName>
    <definedName name="DCGP.TotPlntMach">[6]DEP_DCG!$H$30</definedName>
    <definedName name="dd">#N/A</definedName>
    <definedName name="ddd" localSheetId="1">'[39]04REL'!#REF!</definedName>
    <definedName name="ddd" localSheetId="2">'[39]04REL'!#REF!</definedName>
    <definedName name="ddd" localSheetId="6">'[39]04REL'!#REF!</definedName>
    <definedName name="ddd">'[39]04REL'!#REF!</definedName>
    <definedName name="dddddd">'[33]ANNX -II'!$B$80:$K$97</definedName>
    <definedName name="DDT.AddLITPlusIntrestPayable">[6]DDT_TDS_TCS!$J$3:$J$8</definedName>
    <definedName name="DDT.TaxAndInterestPaid">[6]DDT_TDS_TCS!$I$13</definedName>
    <definedName name="DDTP.Amt">[6]IT_DDTP!$F$44:$F$49</definedName>
    <definedName name="Deal" localSheetId="1">#REF!</definedName>
    <definedName name="Deal" localSheetId="2">#REF!</definedName>
    <definedName name="Deal" localSheetId="6">#REF!</definedName>
    <definedName name="Deal">#REF!</definedName>
    <definedName name="Debt">[40]Inputs!$D$68</definedName>
    <definedName name="Debt_Pct">[41]Assumptions!$B$13</definedName>
    <definedName name="DebtEquity">[16]List_ratios!#REF!</definedName>
    <definedName name="Debts">'[42]Final Accounts'!#REF!</definedName>
    <definedName name="Dec_Proj_Cost" localSheetId="1">#REF!</definedName>
    <definedName name="Dec_Proj_Cost" localSheetId="2">#REF!</definedName>
    <definedName name="Dec_Proj_Cost" localSheetId="6">#REF!</definedName>
    <definedName name="Dec_Proj_Cost">#REF!</definedName>
    <definedName name="ded_usincome">[6]Calculator!$Q$7</definedName>
    <definedName name="Deg_.25" localSheetId="1">#REF!</definedName>
    <definedName name="Deg_.25" localSheetId="2">#REF!</definedName>
    <definedName name="Deg_.25" localSheetId="6">#REF!</definedName>
    <definedName name="Deg_.25">#REF!</definedName>
    <definedName name="Deg_.5" localSheetId="1">#REF!</definedName>
    <definedName name="Deg_.5" localSheetId="2">#REF!</definedName>
    <definedName name="Deg_.5" localSheetId="6">#REF!</definedName>
    <definedName name="Deg_.5">#REF!</definedName>
    <definedName name="degra_var_mod">[23]Assumptions!$L$38</definedName>
    <definedName name="dep">#REF!</definedName>
    <definedName name="DEP.TotalDepreciation">[6]DEP_DCG!$H$19</definedName>
    <definedName name="DEPOSITS">#REF!</definedName>
    <definedName name="DepriciationAprActual">#REF!</definedName>
    <definedName name="DepriciationAugProj">#REF!</definedName>
    <definedName name="DepriciationDecProj">#REF!</definedName>
    <definedName name="DepriciationFebProj">#REF!</definedName>
    <definedName name="DepriciationJanProj">#REF!</definedName>
    <definedName name="DepriciationJulyProj">#REF!</definedName>
    <definedName name="DepriciationJuneProj">#REF!</definedName>
    <definedName name="DepriciationMarProj">#REF!</definedName>
    <definedName name="DepriciationMayActual">#REF!</definedName>
    <definedName name="DepriciationNovProj">#REF!</definedName>
    <definedName name="DepriciationOctProj">#REF!</definedName>
    <definedName name="DepriciationSepProj">#REF!</definedName>
    <definedName name="DER_1" localSheetId="1">#REF!</definedName>
    <definedName name="DER_1" localSheetId="2">#REF!</definedName>
    <definedName name="DER_1" localSheetId="6">#REF!</definedName>
    <definedName name="DER_1">#REF!</definedName>
    <definedName name="DER_2" localSheetId="1">#REF!</definedName>
    <definedName name="DER_2" localSheetId="2">#REF!</definedName>
    <definedName name="DER_2" localSheetId="6">#REF!</definedName>
    <definedName name="DER_2">#REF!</definedName>
    <definedName name="DER_3" localSheetId="1">#REF!</definedName>
    <definedName name="DER_3" localSheetId="2">#REF!</definedName>
    <definedName name="DER_3" localSheetId="6">#REF!</definedName>
    <definedName name="DER_3">#REF!</definedName>
    <definedName name="DER_4" localSheetId="2">#REF!</definedName>
    <definedName name="DER_4">#REF!</definedName>
    <definedName name="DER_5" localSheetId="2">#REF!</definedName>
    <definedName name="DER_5">#REF!</definedName>
    <definedName name="DER_6" localSheetId="2">#REF!</definedName>
    <definedName name="DER_6">#REF!</definedName>
    <definedName name="DETAIL">#REF!</definedName>
    <definedName name="dgxgfzdg" localSheetId="1">#REF!,#REF!</definedName>
    <definedName name="dgxgfzdg" localSheetId="2">#REF!,#REF!</definedName>
    <definedName name="dgxgfzdg" localSheetId="6">#REF!,#REF!</definedName>
    <definedName name="dgxgfzdg">#REF!,#REF!</definedName>
    <definedName name="dicer">#REF!</definedName>
    <definedName name="DIF">#REF!</definedName>
    <definedName name="diff">#REF!</definedName>
    <definedName name="Diff_IDC">'[43]PC &amp; MOF'!$C$67</definedName>
    <definedName name="DIFF_SPV" localSheetId="1">#REF!</definedName>
    <definedName name="DIFF_SPV" localSheetId="2">#REF!</definedName>
    <definedName name="DIFF_SPV" localSheetId="6">#REF!</definedName>
    <definedName name="DIFF_SPV">#REF!</definedName>
    <definedName name="Difference">#REF!</definedName>
    <definedName name="Disaggregations">#REF!</definedName>
    <definedName name="dividends97">#REF!</definedName>
    <definedName name="Dollar_Threshold">#REF!</definedName>
    <definedName name="dpc">'[44]dpc cost'!$D$1</definedName>
    <definedName name="DPM100.AdditionsGrThan180Days">[6]DPM_DOA!$J$6</definedName>
    <definedName name="DPM100.AdditionsLessThan180Days">[6]DPM_DOA!$J$9</definedName>
    <definedName name="DPM100.AddlnDeprDuringYearAdditions">[6]DPM_DOA!$J$15</definedName>
    <definedName name="DPM100.AddlnDeprOnGT180DayAdditions">[6]DPM_DOA!$J$14</definedName>
    <definedName name="DPM100.DepreciationAtFullRate">[6]DPM_DOA!$J$12</definedName>
    <definedName name="DPM100.DepreciationAtHalfRate">[6]DPM_DOA!$J$13</definedName>
    <definedName name="DPM100.FullRateDeprAmt">[6]DPM_DOA!$J$8</definedName>
    <definedName name="DPM100.HalfRateDeprAmt">[6]DPM_DOA!$J$11</definedName>
    <definedName name="DPM100.RATE">[6]DPM_DOA!$J$3</definedName>
    <definedName name="DPM100.RealizationPeriodDuringYear">[6]DPM_DOA!$J$10</definedName>
    <definedName name="DPM100.RealizationTotalPeriod">[6]DPM_DOA!$J$7</definedName>
    <definedName name="DPM100.TotalDepreciation">[6]DPM_DOA!$J$16</definedName>
    <definedName name="DPM100.WDVFirstDay">[6]DPM_DOA!$J$5</definedName>
    <definedName name="DPM15.AdditionsGrThan180Days">[6]DPM_DOA!$D$6</definedName>
    <definedName name="DPM15.AdditionsLessThan180Days">[6]DPM_DOA!$D$9</definedName>
    <definedName name="DPM15.AddlnDeprDuringYearAdditions">[6]DPM_DOA!$D$15</definedName>
    <definedName name="DPM15.AddlnDeprOnGT180DayAdditions">[6]DPM_DOA!$D$14</definedName>
    <definedName name="DPM15.DepreciationAtFullRate">[6]DPM_DOA!$D$12</definedName>
    <definedName name="DPM15.DepreciationAtHalfRate">[6]DPM_DOA!$D$13</definedName>
    <definedName name="DPM15.FullRateDeprAmt">[6]DPM_DOA!$D$8</definedName>
    <definedName name="DPM15.HalfRateDeprAmt">[6]DPM_DOA!$D$11</definedName>
    <definedName name="DPM15.RATE">[6]DPM_DOA!$D$3</definedName>
    <definedName name="DPM15.RealizationPeriodDuringYear">[6]DPM_DOA!$D$10</definedName>
    <definedName name="DPM15.RealizationTotalPeriod">[6]DPM_DOA!$D$7</definedName>
    <definedName name="DPM15.TotalDepreciation">[6]DPM_DOA!$D$16</definedName>
    <definedName name="DPM15.WDVFirstDay">[6]DPM_DOA!$D$5</definedName>
    <definedName name="DPM30.AdditionsGrThan180Days">[6]DPM_DOA!$E$6</definedName>
    <definedName name="DPM30.AdditionsLessThan180Days">[6]DPM_DOA!$E$9</definedName>
    <definedName name="DPM30.AddlnDeprDuringYearAdditions">[6]DPM_DOA!$E$15</definedName>
    <definedName name="DPM30.AddlnDeprOnGT180DayAdditions">[6]DPM_DOA!$E$14</definedName>
    <definedName name="DPM30.DepreciationAtFullRate">[6]DPM_DOA!$E$12</definedName>
    <definedName name="DPM30.DepreciationAtHalfRate">[6]DPM_DOA!$E$13</definedName>
    <definedName name="DPM30.FullRateDeprAmt">[6]DPM_DOA!$E$8</definedName>
    <definedName name="DPM30.HalfRateDeprAmt">[6]DPM_DOA!$E$11</definedName>
    <definedName name="DPM30.RATE">[6]DPM_DOA!$E$3</definedName>
    <definedName name="DPM30.RealizationPeriodDuringYear">[6]DPM_DOA!$E$10</definedName>
    <definedName name="DPM30.RealizationTotalPeriod">[6]DPM_DOA!$E$7</definedName>
    <definedName name="DPM30.TotalDepreciation">[6]DPM_DOA!$E$16</definedName>
    <definedName name="DPM30.WDVFirstDay">[6]DPM_DOA!$E$5</definedName>
    <definedName name="DPM40.AdditionsGrThan180Days">[6]DPM_DOA!$F$6</definedName>
    <definedName name="DPM40.AdditionsLessThan180Days">[6]DPM_DOA!$F$9</definedName>
    <definedName name="DPM40.AddlnDeprDuringYearAdditions">[6]DPM_DOA!$F$15</definedName>
    <definedName name="DPM40.AddlnDeprOnGT180DayAdditions">[6]DPM_DOA!$F$14</definedName>
    <definedName name="DPM40.DepreciationAtFullRate">[6]DPM_DOA!$F$12</definedName>
    <definedName name="DPM40.DepreciationAtHalfRate">[6]DPM_DOA!$F$13</definedName>
    <definedName name="DPM40.FullRateDeprAmt">[6]DPM_DOA!$F$8</definedName>
    <definedName name="DPM40.HalfRateDeprAmt">[6]DPM_DOA!$F$11</definedName>
    <definedName name="DPM40.RATE">[6]DPM_DOA!$F$3</definedName>
    <definedName name="DPM40.RealizationPeriodDuringYear">[6]DPM_DOA!$F$10</definedName>
    <definedName name="DPM40.RealizationTotalPeriod">[6]DPM_DOA!$F$7</definedName>
    <definedName name="DPM40.TotalDepreciation">[6]DPM_DOA!$F$16</definedName>
    <definedName name="DPM40.WDVFirstDay">[6]DPM_DOA!$F$5</definedName>
    <definedName name="DPM50.AdditionsGrThan180Days">[6]DPM_DOA!$G$6</definedName>
    <definedName name="DPM50.AdditionsLessThan180Days">[6]DPM_DOA!$G$9</definedName>
    <definedName name="DPM50.AddlnDeprDuringYearAdditions">[6]DPM_DOA!$G$15</definedName>
    <definedName name="DPM50.AddlnDeprOnGT180DayAdditions">[6]DPM_DOA!$G$14</definedName>
    <definedName name="DPM50.DepreciationAtFullRate">[6]DPM_DOA!$G$12</definedName>
    <definedName name="DPM50.DepreciationAtHalfRate">[6]DPM_DOA!$G$13</definedName>
    <definedName name="DPM50.FullRateDeprAmt">[6]DPM_DOA!$G$8</definedName>
    <definedName name="DPM50.HalfRateDeprAmt">[6]DPM_DOA!$G$11</definedName>
    <definedName name="DPM50.RATE">[6]DPM_DOA!$G$3</definedName>
    <definedName name="DPM50.RealizationPeriodDuringYear">[6]DPM_DOA!$G$10</definedName>
    <definedName name="DPM50.RealizationTotalPeriod">[6]DPM_DOA!$G$7</definedName>
    <definedName name="DPM50.TotalDepreciation">[6]DPM_DOA!$G$16</definedName>
    <definedName name="DPM50.WDVFirstDay">[6]DPM_DOA!$G$5</definedName>
    <definedName name="DPM60.AdditionsGrThan180Days">[6]DPM_DOA!$H$6</definedName>
    <definedName name="DPM60.AdditionsLessThan180Days">[6]DPM_DOA!$H$9</definedName>
    <definedName name="DPM60.AddlnDeprDuringYearAdditions">[6]DPM_DOA!$H$15</definedName>
    <definedName name="DPM60.AddlnDeprOnGT180DayAdditions">[6]DPM_DOA!$H$14</definedName>
    <definedName name="DPM60.DepreciationAtFullRate">[6]DPM_DOA!$H$12</definedName>
    <definedName name="DPM60.DepreciationAtHalfRate">[6]DPM_DOA!$H$13</definedName>
    <definedName name="DPM60.FullRateDeprAmt">[6]DPM_DOA!$H$8</definedName>
    <definedName name="DPM60.HalfRateDeprAmt">[6]DPM_DOA!$H$11</definedName>
    <definedName name="DPM60.RATE">[6]DPM_DOA!$H$3</definedName>
    <definedName name="DPM60.RealizationPeriodDuringYear">[6]DPM_DOA!$H$10</definedName>
    <definedName name="DPM60.RealizationTotalPeriod">[6]DPM_DOA!$H$7</definedName>
    <definedName name="DPM60.TotalDepreciation">[6]DPM_DOA!$H$16</definedName>
    <definedName name="DPM60.WDVFirstDay">[6]DPM_DOA!$H$5</definedName>
    <definedName name="DPM80.AdditionsGrThan180Days">[6]DPM_DOA!$I$6</definedName>
    <definedName name="DPM80.AdditionsLessThan180Days">[6]DPM_DOA!$I$9</definedName>
    <definedName name="DPM80.AddlnDeprDuringYearAdditions">[6]DPM_DOA!$I$15</definedName>
    <definedName name="DPM80.AddlnDeprOnGT180DayAdditions">[6]DPM_DOA!$I$14</definedName>
    <definedName name="DPM80.DepreciationAtFullRate">[6]DPM_DOA!$I$12</definedName>
    <definedName name="DPM80.DepreciationAtHalfRate">[6]DPM_DOA!$I$13</definedName>
    <definedName name="DPM80.FullRateDeprAmt">[6]DPM_DOA!$I$8</definedName>
    <definedName name="DPM80.HalfRateDeprAmt">[6]DPM_DOA!$I$11</definedName>
    <definedName name="DPM80.RATE">[6]DPM_DOA!$I$3</definedName>
    <definedName name="DPM80.RealizationPeriodDuringYear">[6]DPM_DOA!$I$10</definedName>
    <definedName name="DPM80.RealizationTotalPeriod">[6]DPM_DOA!$I$7</definedName>
    <definedName name="DPM80.TotalDepreciation">[6]DPM_DOA!$I$16</definedName>
    <definedName name="DPM80.WDVFirstDay">[6]DPM_DOA!$I$5</definedName>
    <definedName name="ds" localSheetId="1">#REF!</definedName>
    <definedName name="ds" localSheetId="2">#REF!</definedName>
    <definedName name="ds" localSheetId="6">#REF!</definedName>
    <definedName name="ds">#REF!</definedName>
    <definedName name="dsd" localSheetId="1">#REF!</definedName>
    <definedName name="dsd" localSheetId="2">#REF!</definedName>
    <definedName name="dsd" localSheetId="6">#REF!</definedName>
    <definedName name="dsd">#REF!</definedName>
    <definedName name="dsfdfADF" localSheetId="1">#REF!</definedName>
    <definedName name="dsfdfADF" localSheetId="2">#REF!</definedName>
    <definedName name="dsfdfADF" localSheetId="6">#REF!</definedName>
    <definedName name="dsfdfADF">#REF!</definedName>
    <definedName name="dsrao">'[45]Core Assumptions'!$C$247</definedName>
    <definedName name="dsrap">'[45]Core Assumptions'!$D$246</definedName>
    <definedName name="dta">[8]wwww!$E$64</definedName>
    <definedName name="DTAA_INCOME">[6]SI!$L$1</definedName>
    <definedName name="DTAA_TAX">[6]SI!$M$1</definedName>
    <definedName name="dtl">[8]wwww!$F$64</definedName>
    <definedName name="DTRS">#REF!</definedName>
    <definedName name="dxzxxx" localSheetId="1">#REF!,#REF!</definedName>
    <definedName name="dxzxxx" localSheetId="2">#REF!,#REF!</definedName>
    <definedName name="dxzxxx" localSheetId="6">#REF!,#REF!</definedName>
    <definedName name="dxzxxx">#REF!,#REF!</definedName>
    <definedName name="E" localSheetId="1">#REF!</definedName>
    <definedName name="E" localSheetId="2">#REF!</definedName>
    <definedName name="E" localSheetId="6">#REF!</definedName>
    <definedName name="E">#REF!</definedName>
    <definedName name="E_1" localSheetId="1">#REF!</definedName>
    <definedName name="E_1" localSheetId="2">#REF!</definedName>
    <definedName name="E_1" localSheetId="6">#REF!</definedName>
    <definedName name="E_1">#REF!</definedName>
    <definedName name="E_2" localSheetId="1">#REF!</definedName>
    <definedName name="E_2" localSheetId="2">#REF!</definedName>
    <definedName name="E_2" localSheetId="6">#REF!</definedName>
    <definedName name="E_2">#REF!</definedName>
    <definedName name="E_3" localSheetId="2">#REF!</definedName>
    <definedName name="E_3">#REF!</definedName>
    <definedName name="E_315MVA_Addl_Page1" localSheetId="2">#REF!</definedName>
    <definedName name="E_315MVA_Addl_Page1">#REF!</definedName>
    <definedName name="E_315MVA_Addl_Page2" localSheetId="2">#REF!</definedName>
    <definedName name="E_315MVA_Addl_Page2">#REF!</definedName>
    <definedName name="E_4" localSheetId="2">#REF!</definedName>
    <definedName name="E_4">#REF!</definedName>
    <definedName name="E_5" localSheetId="2">#REF!</definedName>
    <definedName name="E_5">#REF!</definedName>
    <definedName name="E_6" localSheetId="2">#REF!</definedName>
    <definedName name="E_6">#REF!</definedName>
    <definedName name="East_Europe_Average">[16]List_ratios!#REF!</definedName>
    <definedName name="EBIT">[16]List_ratios!#REF!</definedName>
    <definedName name="EBITCAP">[16]List_ratios!#REF!</definedName>
    <definedName name="EBITDA__int_cvrge_x">[16]List_ratios!#REF!</definedName>
    <definedName name="EbitdaLine">[16]List_ratios!#REF!</definedName>
    <definedName name="EBITDAMultipleHigh">[46]Factset!$IU$25</definedName>
    <definedName name="EBITDAMultipleLow">[46]Factset!$IU$26</definedName>
    <definedName name="ECB" localSheetId="1">[11]Input!#REF!</definedName>
    <definedName name="ECB" localSheetId="2">[11]Input!#REF!</definedName>
    <definedName name="ECB" localSheetId="6">[11]Input!#REF!</definedName>
    <definedName name="ECB">[11]Input!#REF!</definedName>
    <definedName name="ECB_BASE" localSheetId="1">[11]Input!#REF!</definedName>
    <definedName name="ECB_BASE" localSheetId="2">[11]Input!#REF!</definedName>
    <definedName name="ECB_BASE" localSheetId="6">[11]Input!#REF!</definedName>
    <definedName name="ECB_BASE">[11]Input!#REF!</definedName>
    <definedName name="ECB_REFI" localSheetId="1">[11]Input!#REF!</definedName>
    <definedName name="ECB_REFI" localSheetId="2">[11]Input!#REF!</definedName>
    <definedName name="ECB_REFI" localSheetId="6">[11]Input!#REF!</definedName>
    <definedName name="ECB_REFI">[11]Input!#REF!</definedName>
    <definedName name="Eco_Transport_Base" localSheetId="1">#REF!</definedName>
    <definedName name="Eco_Transport_Base" localSheetId="2">#REF!</definedName>
    <definedName name="Eco_Transport_Base" localSheetId="6">#REF!</definedName>
    <definedName name="Eco_Transport_Base">#REF!</definedName>
    <definedName name="Eco_Transport_SEN" localSheetId="1">#REF!</definedName>
    <definedName name="Eco_Transport_SEN" localSheetId="2">#REF!</definedName>
    <definedName name="Eco_Transport_SEN" localSheetId="6">#REF!</definedName>
    <definedName name="Eco_Transport_SEN">#REF!</definedName>
    <definedName name="ECOEsc_Base" localSheetId="1">#REF!</definedName>
    <definedName name="ECOEsc_Base" localSheetId="2">#REF!</definedName>
    <definedName name="ECOEsc_Base" localSheetId="6">#REF!</definedName>
    <definedName name="ECOEsc_Base">#REF!</definedName>
    <definedName name="ECOEsc_SEN" localSheetId="2">#REF!</definedName>
    <definedName name="ECOEsc_SEN">#REF!</definedName>
    <definedName name="ECOPrice_Base" localSheetId="2">#REF!</definedName>
    <definedName name="ECOPrice_Base">#REF!</definedName>
    <definedName name="ECOPrice_SEN" localSheetId="2">#REF!</definedName>
    <definedName name="ECOPrice_SEN">#REF!</definedName>
    <definedName name="edcess_stcgoththan111aincome">[6]Calculator!$R$6</definedName>
    <definedName name="edcess_usincome">[6]Calculator!$Q$6</definedName>
    <definedName name="egtdgtgxdg" localSheetId="1">#REF!</definedName>
    <definedName name="egtdgtgxdg" localSheetId="2">#REF!</definedName>
    <definedName name="egtdgtgxdg" localSheetId="6">#REF!</definedName>
    <definedName name="egtdgtgxdg">#REF!</definedName>
    <definedName name="EHTPA10.DedFromUndertaking">'[6]10A'!$F$7:$F$7</definedName>
    <definedName name="EHTPA10.TotalDedUs10Sub">'[6]10A'!$H$8</definedName>
    <definedName name="EMPExp">[11]Assumptions!$E$67</definedName>
    <definedName name="EmpExp_Base" localSheetId="1">#REF!</definedName>
    <definedName name="EmpExp_Base" localSheetId="2">#REF!</definedName>
    <definedName name="EmpExp_Base" localSheetId="6">#REF!</definedName>
    <definedName name="EmpExp_Base">#REF!</definedName>
    <definedName name="EmpExp_SEN" localSheetId="1">#REF!</definedName>
    <definedName name="EmpExp_SEN" localSheetId="2">#REF!</definedName>
    <definedName name="EmpExp_SEN" localSheetId="6">#REF!</definedName>
    <definedName name="EmpExp_SEN">#REF!</definedName>
    <definedName name="End_Bal">#REF!</definedName>
    <definedName name="ENERGY">'[47]Data Input'!$B$274:$P$375</definedName>
    <definedName name="Entity">#REF!</definedName>
    <definedName name="EPZA10.DedFromUndertaking">'[6]10A'!$F$15</definedName>
    <definedName name="EPZA10.TotalDedUs10Sub">'[6]10A'!$H$16</definedName>
    <definedName name="equity97">#REF!</definedName>
    <definedName name="equitydata">#REF!</definedName>
    <definedName name="Erai_level">[48]Level_qty!$B$8:$C$528</definedName>
    <definedName name="Esc_AGExp">[49]Assumptions!$B$4</definedName>
    <definedName name="Esc_Coal">[41]Assumptions!$B$6</definedName>
    <definedName name="Esc_DomGas">[41]Assumptions!$B$8</definedName>
    <definedName name="Esc_EmpExp">[41]Assumptions!$B$3</definedName>
    <definedName name="Esc_LNGas">[41]Assumptions!$B$9</definedName>
    <definedName name="Esc_Oil">[41]Assumptions!$B$7</definedName>
    <definedName name="Esc_OtherVarCharge">[41]Assumptions!$B$10</definedName>
    <definedName name="Esc_RMExp">[49]Assumptions!$B$5</definedName>
    <definedName name="EscAGExp" localSheetId="1">#REF!</definedName>
    <definedName name="EscAGExp" localSheetId="2">#REF!</definedName>
    <definedName name="EscAGExp" localSheetId="6">#REF!</definedName>
    <definedName name="EscAGExp">#REF!</definedName>
    <definedName name="EscCoal" localSheetId="1">#REF!</definedName>
    <definedName name="EscCoal" localSheetId="2">#REF!</definedName>
    <definedName name="EscCoal" localSheetId="6">#REF!</definedName>
    <definedName name="EscCoal">#REF!</definedName>
    <definedName name="EscDomGas" localSheetId="1">#REF!</definedName>
    <definedName name="EscDomGas" localSheetId="2">#REF!</definedName>
    <definedName name="EscDomGas" localSheetId="6">#REF!</definedName>
    <definedName name="EscDomGas">#REF!</definedName>
    <definedName name="EscEmpExp" localSheetId="2">#REF!</definedName>
    <definedName name="EscEmpExp">#REF!</definedName>
    <definedName name="EscLNGas" localSheetId="2">#REF!</definedName>
    <definedName name="EscLNGas">#REF!</definedName>
    <definedName name="EscOil" localSheetId="2">#REF!</definedName>
    <definedName name="EscOil">#REF!</definedName>
    <definedName name="EscOtherIncome" localSheetId="2">#REF!</definedName>
    <definedName name="EscOtherIncome">#REF!</definedName>
    <definedName name="EscOtherVarCharge" localSheetId="2">#REF!</definedName>
    <definedName name="EscOtherVarCharge">#REF!</definedName>
    <definedName name="EscRMExp" localSheetId="2">#REF!</definedName>
    <definedName name="EscRMExp">#REF!</definedName>
    <definedName name="Europe_Average">[16]List_ratios!#REF!</definedName>
    <definedName name="ev.Calculation" hidden="1">2</definedName>
    <definedName name="ev.Initialized" hidden="1">FALSE</definedName>
    <definedName name="eva">#REF!</definedName>
    <definedName name="ex" localSheetId="2">#REF!</definedName>
    <definedName name="ex">#REF!</definedName>
    <definedName name="EXC" localSheetId="2">#REF!</definedName>
    <definedName name="EXC">#REF!</definedName>
    <definedName name="Excel_BuiltIn_Print_Area_3" localSheetId="2">[50]EPS!#REF!</definedName>
    <definedName name="Excel_BuiltIn_Print_Area_3">[50]EPS!#REF!</definedName>
    <definedName name="exfactcost">'[47]HI-TARGE'!#REF!</definedName>
    <definedName name="EXH" localSheetId="1">#REF!</definedName>
    <definedName name="EXH" localSheetId="2">#REF!</definedName>
    <definedName name="EXH" localSheetId="6">#REF!</definedName>
    <definedName name="EXH">#REF!</definedName>
    <definedName name="EXHXV.1">[51]mancount!#REF!</definedName>
    <definedName name="EXHXVII.2">[51]PRESFMS!#REF!</definedName>
    <definedName name="EXP">#REF!</definedName>
    <definedName name="Expected_balance">#REF!</definedName>
    <definedName name="EXPENSES">#REF!</definedName>
    <definedName name="Extra_Pay">#REF!</definedName>
    <definedName name="F" localSheetId="1">#REF!</definedName>
    <definedName name="F" localSheetId="2">#REF!</definedName>
    <definedName name="F" localSheetId="6">#REF!</definedName>
    <definedName name="F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A_A_PeakBal">[6]TR_FA!$G$29:$G$33</definedName>
    <definedName name="FA_B_TotalInv">[6]TR_FA!$G$42:$G$46</definedName>
    <definedName name="FA_C_TotalInv">[6]TR_FA!$E$55:$E$59</definedName>
    <definedName name="FA_D_TotalInv">[6]TR_FA!$E$68:$E$72</definedName>
    <definedName name="FA_E_PeakBalInv">[6]TR_FA!$F$81:$F$85</definedName>
    <definedName name="Fatty_Acids__Price__Rs___Unit">'[13]EVA Calculations'!#REF!</definedName>
    <definedName name="Fatty_Acids__Volume__Units">'[13]EVA Calculations'!#REF!</definedName>
    <definedName name="Fatty_Alcohols__Price__Rs___Unit">'[13]EVA Calculations'!#REF!</definedName>
    <definedName name="FAX" localSheetId="1">#REF!</definedName>
    <definedName name="FAX" localSheetId="2">#REF!</definedName>
    <definedName name="FAX" localSheetId="6">#REF!</definedName>
    <definedName name="FAX">#REF!</definedName>
    <definedName name="fbdfhsh" localSheetId="1">#REF!</definedName>
    <definedName name="fbdfhsh" localSheetId="2">#REF!</definedName>
    <definedName name="fbdfhsh" localSheetId="6">#REF!</definedName>
    <definedName name="fbdfhsh">#REF!</definedName>
    <definedName name="FBT.Amt">[6]IT_DDTP!$H$30:$H$35</definedName>
    <definedName name="FBT.FormulaOfS">[6]IT_DDTP!$S$30:$S$35</definedName>
    <definedName name="FBTSection">[52]Lists!$A$61:$A$63</definedName>
    <definedName name="FBValBIF1.ValueOfFBIf1OfSchFBIisNo">[6]FRINGE_BENEFIT_INFO!$J$43</definedName>
    <definedName name="FBValBIF2N.ValueOfFBIf2OfSchFBIisNo">[6]FRINGE_BENEFIT_INFO!$J$45</definedName>
    <definedName name="FBValBIF2Y.ValueOfFBIf2OfSchFBIisYes">[6]FRINGE_BENEFIT_INFO!$J$44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gdgd" localSheetId="1">#REF!</definedName>
    <definedName name="fdfdgdgd" localSheetId="2">#REF!</definedName>
    <definedName name="fdfdgdgd" localSheetId="6">#REF!</definedName>
    <definedName name="fdfdgdgd">#REF!</definedName>
    <definedName name="fdsfdsf" localSheetId="1">#REF!</definedName>
    <definedName name="fdsfdsf" localSheetId="2">#REF!</definedName>
    <definedName name="fdsfdsf" localSheetId="6">#REF!</definedName>
    <definedName name="fdsfdsf">#REF!</definedName>
    <definedName name="fdxfds" localSheetId="1">#REF!</definedName>
    <definedName name="fdxfds" localSheetId="2">#REF!</definedName>
    <definedName name="fdxfds" localSheetId="6">#REF!</definedName>
    <definedName name="fdxfds">#REF!</definedName>
    <definedName name="FERMENTATION_LOSS">#REF!</definedName>
    <definedName name="FF">#REF!</definedName>
    <definedName name="fff">'[33]ANNX -II'!$AI$2:$AS$55</definedName>
    <definedName name="fffff">'[33]ANNX -II'!$B$80:$K$97</definedName>
    <definedName name="ffffffffff">'[33]ANNX -II'!$A$6:$V$37</definedName>
    <definedName name="FFFYYJ" hidden="1">#REF!</definedName>
    <definedName name="fgdgchjgd" localSheetId="1">#REF!</definedName>
    <definedName name="fgdgchjgd" localSheetId="2">#REF!</definedName>
    <definedName name="fgdgchjgd">#REF!</definedName>
    <definedName name="fgvdata">#REF!</definedName>
    <definedName name="Fhandling">[11]Assumptions!$D$61</definedName>
    <definedName name="FHandling_Base" localSheetId="1">#REF!</definedName>
    <definedName name="FHandling_Base" localSheetId="2">#REF!</definedName>
    <definedName name="FHandling_Base" localSheetId="6">#REF!</definedName>
    <definedName name="FHandling_Base">#REF!</definedName>
    <definedName name="FHandling_SEN" localSheetId="1">#REF!</definedName>
    <definedName name="FHandling_SEN" localSheetId="2">#REF!</definedName>
    <definedName name="FHandling_SEN" localSheetId="6">#REF!</definedName>
    <definedName name="FHandling_SEN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Server">"File Server"</definedName>
    <definedName name="FileServer_Grade">"C"</definedName>
    <definedName name="FIN">#REF!</definedName>
    <definedName name="FINALPBT">[6]BP!$P$6</definedName>
    <definedName name="FinCharge">[41]Assumptions!$B$25</definedName>
    <definedName name="FIRE">#N/A</definedName>
    <definedName name="FLAG7A7B7C">[6]BP!$P$4</definedName>
    <definedName name="FORECAST">#REF!</definedName>
    <definedName name="FOREX">[11]Assumptions!$C$241</definedName>
    <definedName name="Forex_Base" localSheetId="1">#REF!</definedName>
    <definedName name="Forex_Base" localSheetId="2">#REF!</definedName>
    <definedName name="Forex_Base" localSheetId="6">#REF!</definedName>
    <definedName name="Forex_Base">#REF!</definedName>
    <definedName name="Forex_SEN" localSheetId="1">#REF!</definedName>
    <definedName name="Forex_SEN" localSheetId="2">#REF!</definedName>
    <definedName name="Forex_SEN" localSheetId="6">#REF!</definedName>
    <definedName name="Forex_SEN">#REF!</definedName>
    <definedName name="FormatStringTable">[29]ReportsParameters!$A$50:$E$55</definedName>
    <definedName name="FORMIV_">#REF!</definedName>
    <definedName name="FormulaOfQ">[6]IT_DDTP!$T$4:$T$9</definedName>
    <definedName name="FormulaOfQF">[6]IT_DDTP!$T$30:$T$35</definedName>
    <definedName name="FormulaOfSat">[6]IT_DDTP!$U$4:$U$9</definedName>
    <definedName name="FormulaOfSATF">[6]IT_DDTP!$U$30:$U$35</definedName>
    <definedName name="FormulaofSI">[6]SI!$L$12:$L$21</definedName>
    <definedName name="FORMV">#REF!</definedName>
    <definedName name="FOUR">'[53]CAPITAL (2)'!#REF!</definedName>
    <definedName name="FRGHT">[31]TB9899!#REF!</definedName>
    <definedName name="fsa_coal_esc">[54]Assumptions!$D$46</definedName>
    <definedName name="FSI.BusinessIncome">[6]FSI!$F$8:$F$12</definedName>
    <definedName name="FSI.CapGainIncome">[6]FSI!$G$8:$G$12</definedName>
    <definedName name="FSI.IncomeFromHP">[6]FSI!$E$8:$E$12</definedName>
    <definedName name="FSI.OtherSourceIncome">[6]FSI!$H$8:$H$12</definedName>
    <definedName name="FSI.TotalIncome">[6]FSI!$I$8:$I$12</definedName>
    <definedName name="FSI.TotalIncomeGTotal">[6]FSI!$I$13</definedName>
    <definedName name="FSI.TotalIncomeOutIndia">[6]FSI!$I$16</definedName>
    <definedName name="FSI.TotalIncomeOutIndiaDTAAAppli">[6]FSI!$I$17</definedName>
    <definedName name="fssdzfzsdffzsdf" localSheetId="1">#REF!</definedName>
    <definedName name="fssdzfzsdffzsdf" localSheetId="2">#REF!</definedName>
    <definedName name="fssdzfzsdffzsdf" localSheetId="6">#REF!</definedName>
    <definedName name="fssdzfzsdffzsdf">#REF!</definedName>
    <definedName name="FTZA10.DedFromUndertaking">'[6]10A'!$F$11:$F$11</definedName>
    <definedName name="FTZA10.TotalDedUs10Sub">'[6]10A'!$H$12</definedName>
    <definedName name="FUEL">[11]Assumptions!$D$59</definedName>
    <definedName name="Fuel_Base" localSheetId="1">#REF!</definedName>
    <definedName name="Fuel_Base" localSheetId="2">#REF!</definedName>
    <definedName name="Fuel_Base" localSheetId="6">#REF!</definedName>
    <definedName name="Fuel_Base">#REF!</definedName>
    <definedName name="Fuel_Exp_CY" localSheetId="1">#REF!</definedName>
    <definedName name="Fuel_Exp_CY" localSheetId="2">#REF!</definedName>
    <definedName name="Fuel_Exp_CY" localSheetId="6">#REF!</definedName>
    <definedName name="Fuel_Exp_CY">#REF!</definedName>
    <definedName name="Fuel_Exp_EY" localSheetId="1">#REF!</definedName>
    <definedName name="Fuel_Exp_EY" localSheetId="2">#REF!</definedName>
    <definedName name="Fuel_Exp_EY" localSheetId="6">#REF!</definedName>
    <definedName name="Fuel_Exp_EY">#REF!</definedName>
    <definedName name="Fuel_Exp_PY" localSheetId="2">#REF!</definedName>
    <definedName name="Fuel_Exp_PY">#REF!</definedName>
    <definedName name="FUEL_SEN" localSheetId="2">#REF!</definedName>
    <definedName name="FUEL_SEN">#REF!</definedName>
    <definedName name="Full_Print">#REF!</definedName>
    <definedName name="FUNDFLOW">#REF!</definedName>
    <definedName name="FURNITURE___FIXTURE">#REF!</definedName>
    <definedName name="Fx">[11]Input!$D$38</definedName>
    <definedName name="Fx_Base" localSheetId="1">#REF!</definedName>
    <definedName name="Fx_Base" localSheetId="2">#REF!</definedName>
    <definedName name="Fx_Base" localSheetId="6">#REF!</definedName>
    <definedName name="Fx_Base">#REF!</definedName>
    <definedName name="Fx_SEN" localSheetId="1">#REF!</definedName>
    <definedName name="Fx_SEN" localSheetId="2">#REF!</definedName>
    <definedName name="Fx_SEN" localSheetId="6">#REF!</definedName>
    <definedName name="Fx_SEN">#REF!</definedName>
    <definedName name="fy" localSheetId="1">#REF!</definedName>
    <definedName name="fy" localSheetId="2">#REF!</definedName>
    <definedName name="fy" localSheetId="6">#REF!</definedName>
    <definedName name="fy">#REF!</definedName>
    <definedName name="FYMonths">[29]ReportsParameters!$B$42</definedName>
    <definedName name="g" localSheetId="1">#REF!</definedName>
    <definedName name="g" localSheetId="2">#REF!</definedName>
    <definedName name="g" localSheetId="6">#REF!</definedName>
    <definedName name="g">#REF!</definedName>
    <definedName name="g_1">[6]Calculator!$Q$9</definedName>
    <definedName name="g_1F">[6]Calculator!$Q$15</definedName>
    <definedName name="g_2">[6]Calculator!$Q$10</definedName>
    <definedName name="g_2F">[6]Calculator!$Q$16</definedName>
    <definedName name="g_3">[6]Calculator!$Q$11</definedName>
    <definedName name="g_3F">[6]Calculator!$Q$17</definedName>
    <definedName name="g_4">[6]Calculator!$Q$12</definedName>
    <definedName name="g_4F">[6]Calculator!$Q$18</definedName>
    <definedName name="g_5">[6]Calculator!$Q$13</definedName>
    <definedName name="g_5F">[6]Calculator!$Q$19</definedName>
    <definedName name="gaga" localSheetId="1">#REF!</definedName>
    <definedName name="gaga" localSheetId="2">#REF!</definedName>
    <definedName name="gaga" localSheetId="6">#REF!</definedName>
    <definedName name="gaga">#REF!</definedName>
    <definedName name="gahZh" localSheetId="2">#REF!</definedName>
    <definedName name="gahZh">#REF!</definedName>
    <definedName name="gajkahuah" localSheetId="2">#REF!</definedName>
    <definedName name="gajkahuah">#REF!</definedName>
    <definedName name="gasgdskhdu" localSheetId="1">#REF!,#REF!</definedName>
    <definedName name="gasgdskhdu" localSheetId="2">#REF!,#REF!</definedName>
    <definedName name="gasgdskhdu" localSheetId="6">#REF!,#REF!</definedName>
    <definedName name="gasgdskhdu">#REF!,#REF!</definedName>
    <definedName name="gdgfg" localSheetId="1">#REF!,#REF!</definedName>
    <definedName name="gdgfg" localSheetId="2">#REF!,#REF!</definedName>
    <definedName name="gdgfg" localSheetId="6">#REF!,#REF!</definedName>
    <definedName name="gdgfg">#REF!,#REF!</definedName>
    <definedName name="gf" localSheetId="1">#REF!</definedName>
    <definedName name="gf" localSheetId="2">#REF!</definedName>
    <definedName name="gf" localSheetId="6">#REF!</definedName>
    <definedName name="gf">#REF!</definedName>
    <definedName name="gfg" localSheetId="1">#REF!</definedName>
    <definedName name="gfg" localSheetId="2">#REF!</definedName>
    <definedName name="gfg" localSheetId="6">#REF!</definedName>
    <definedName name="gfg">#REF!</definedName>
    <definedName name="gggggg">'[33]ANNX -II'!$X$20:$AG$41</definedName>
    <definedName name="ghhfh" localSheetId="1">#REF!</definedName>
    <definedName name="ghhfh" localSheetId="2">#REF!</definedName>
    <definedName name="ghhfh" localSheetId="6">#REF!</definedName>
    <definedName name="ghhfh">#REF!</definedName>
    <definedName name="GHHHHHH">#REF!</definedName>
    <definedName name="Glycerine__Price__Rs___Unit">'[13]EVA Calculations'!#REF!</definedName>
    <definedName name="Glycerine__Volume__Units">'[13]EVA Calculations'!#REF!</definedName>
    <definedName name="GR" localSheetId="1">#REF!</definedName>
    <definedName name="GR" localSheetId="2">#REF!</definedName>
    <definedName name="GR" localSheetId="6">#REF!</definedName>
    <definedName name="GR">#REF!</definedName>
    <definedName name="Grade">"C"</definedName>
    <definedName name="Grade_Level">"Grade "</definedName>
    <definedName name="GrossFA">[16]List_ratios!#REF!</definedName>
    <definedName name="gshjgshgs" localSheetId="1">#REF!</definedName>
    <definedName name="gshjgshgs" localSheetId="2">#REF!</definedName>
    <definedName name="gshjgshgs" localSheetId="6">#REF!</definedName>
    <definedName name="gshjgshgs">#REF!</definedName>
    <definedName name="GTAX1">[6]Calculator!$AK$48</definedName>
    <definedName name="GTAX3">[6]Calculator!$AK$50</definedName>
    <definedName name="GTAX4">[6]Calculator!$AK$51</definedName>
    <definedName name="GTAX5">[6]Calculator!$AK$52</definedName>
    <definedName name="GTLS">[6]Calculator!$D$26</definedName>
    <definedName name="gydgdg" localSheetId="1">#REF!,#REF!</definedName>
    <definedName name="gydgdg" localSheetId="2">#REF!,#REF!</definedName>
    <definedName name="gydgdg" localSheetId="6">#REF!,#REF!</definedName>
    <definedName name="gydgdg">#REF!,#REF!</definedName>
    <definedName name="h" localSheetId="1">'[55]04REL'!#REF!</definedName>
    <definedName name="h" localSheetId="2">'[55]04REL'!#REF!</definedName>
    <definedName name="h" localSheetId="6">'[55]04REL'!#REF!</definedName>
    <definedName name="h">'[55]04REL'!#REF!</definedName>
    <definedName name="h_1">[6]Calculator!$R$9</definedName>
    <definedName name="h_1F">[6]Calculator!$R$15</definedName>
    <definedName name="h_2">[6]Calculator!$R$10</definedName>
    <definedName name="h_2F">[6]Calculator!$R$16</definedName>
    <definedName name="h_3">[6]Calculator!$R$11</definedName>
    <definedName name="h_3F">[6]Calculator!$R$17</definedName>
    <definedName name="h_4">[6]Calculator!$R$12</definedName>
    <definedName name="h_4F">[6]Calculator!$R$18</definedName>
    <definedName name="h_5">[6]Calculator!$R$13</definedName>
    <definedName name="h_5F">[6]Calculator!$R$19</definedName>
    <definedName name="hahshuis" localSheetId="1">#REF!</definedName>
    <definedName name="hahshuis" localSheetId="2">#REF!</definedName>
    <definedName name="hahshuis" localSheetId="6">#REF!</definedName>
    <definedName name="hahshuis">#REF!</definedName>
    <definedName name="halol">[56]HALOL!$A$10:$D$182</definedName>
    <definedName name="hasnain" localSheetId="1">#REF!</definedName>
    <definedName name="hasnain" localSheetId="2">#REF!</definedName>
    <definedName name="hasnain" localSheetId="6">#REF!</definedName>
    <definedName name="hasnain">#REF!</definedName>
    <definedName name="hdhdjh" localSheetId="1">#REF!</definedName>
    <definedName name="hdhdjh" localSheetId="2">#REF!</definedName>
    <definedName name="hdhdjh" localSheetId="6">#REF!</definedName>
    <definedName name="hdhdjh">#REF!</definedName>
    <definedName name="Header_Row">ROW(#REF!)</definedName>
    <definedName name="headquarters">#REF!</definedName>
    <definedName name="HEATING_LOSS_CONF.BISC.">#REF!</definedName>
    <definedName name="hgtfhdh" localSheetId="1">'[39]04REL'!#REF!</definedName>
    <definedName name="hgtfhdh" localSheetId="2">'[39]04REL'!#REF!</definedName>
    <definedName name="hgtfhdh" localSheetId="6">'[39]04REL'!#REF!</definedName>
    <definedName name="hgtfhdh">'[39]04REL'!#REF!</definedName>
    <definedName name="hhhuh" localSheetId="1">#REF!</definedName>
    <definedName name="hhhuh" localSheetId="2">#REF!</definedName>
    <definedName name="hhhuh" localSheetId="6">#REF!</definedName>
    <definedName name="hhhuh">#REF!</definedName>
    <definedName name="hHzhzh" localSheetId="1">#REF!</definedName>
    <definedName name="hHzhzh" localSheetId="2">#REF!</definedName>
    <definedName name="hHzhzh" localSheetId="6">#REF!</definedName>
    <definedName name="hHzhzh">#REF!</definedName>
    <definedName name="HistForc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>#REF!</definedName>
    <definedName name="HP.AddrDetail1">#REF!</definedName>
    <definedName name="HP.AddrDetail2">#REF!</definedName>
    <definedName name="HP.AddrDetail3">#REF!</definedName>
    <definedName name="HP.AddrDetail4">#REF!</definedName>
    <definedName name="HP.AddrDetail5">#REF!</definedName>
    <definedName name="HP.AddrDetail6">#REF!</definedName>
    <definedName name="HP.AddrDetail7">#REF!</definedName>
    <definedName name="HP.AddrDetail8">#REF!</definedName>
    <definedName name="HP.AddrDetail9">#REF!</definedName>
    <definedName name="HP.AnnualLetableValue1">#REF!</definedName>
    <definedName name="HP.AnnualLetableValue2">#REF!</definedName>
    <definedName name="HP.AnnualLetableValue3">#REF!</definedName>
    <definedName name="HP.AnnualLetableValue4">#REF!</definedName>
    <definedName name="HP.AnnualLetableValue5">#REF!</definedName>
    <definedName name="HP.AnnualLetableValue6">#REF!</definedName>
    <definedName name="HP.AnnualLetableValue7">#REF!</definedName>
    <definedName name="HP.AnnualLetableValue8">#REF!</definedName>
    <definedName name="HP.AnnualLetableValue9">#REF!</definedName>
    <definedName name="HP.BalanceALV1">#REF!</definedName>
    <definedName name="HP.BalanceALV2">#REF!</definedName>
    <definedName name="HP.BalanceALV3">#REF!</definedName>
    <definedName name="HP.BalanceALV4">#REF!</definedName>
    <definedName name="HP.BalanceALV5">#REF!</definedName>
    <definedName name="HP.BalanceALV6">#REF!</definedName>
    <definedName name="HP.BalanceALV7">#REF!</definedName>
    <definedName name="HP.BalanceALV8">#REF!</definedName>
    <definedName name="HP.BalanceALV9">#REF!</definedName>
    <definedName name="hp.BFUnabsorbedDeprSetoff1">'[6]CYLA BFLA'!$F$20</definedName>
    <definedName name="HP.CityOrTownOrDistrict1">#REF!</definedName>
    <definedName name="HP.CityOrTownOrDistrict2">#REF!</definedName>
    <definedName name="HP.CityOrTownOrDistrict3">#REF!</definedName>
    <definedName name="HP.CityOrTownOrDistrict4">#REF!</definedName>
    <definedName name="HP.CityOrTownOrDistrict5">#REF!</definedName>
    <definedName name="HP.CityOrTownOrDistrict6">#REF!</definedName>
    <definedName name="HP.CityOrTownOrDistrict7">#REF!</definedName>
    <definedName name="HP.CityOrTownOrDistrict8">#REF!</definedName>
    <definedName name="HP.CityOrTownOrDistrict9">#REF!</definedName>
    <definedName name="HP.Co.NameA1">#REF!</definedName>
    <definedName name="HP.Co.NameA2">#REF!</definedName>
    <definedName name="HP.Co.NameA3">#REF!</definedName>
    <definedName name="HP.Co.NameA4">#REF!</definedName>
    <definedName name="HP.Co.NameA5">#REF!</definedName>
    <definedName name="HP.Co.NameA6">#REF!</definedName>
    <definedName name="HP.Co.NameA7">#REF!</definedName>
    <definedName name="HP.Co.NameA8">#REF!</definedName>
    <definedName name="HP.Co.NameA9">#REF!</definedName>
    <definedName name="HP.Co.NameB1">#REF!</definedName>
    <definedName name="HP.Co.NameB2">#REF!</definedName>
    <definedName name="HP.Co.NameB3">#REF!</definedName>
    <definedName name="HP.Co.NameB4">#REF!</definedName>
    <definedName name="HP.Co.NameB5">#REF!</definedName>
    <definedName name="HP.Co.NameB6">#REF!</definedName>
    <definedName name="HP.Co.NameB7">#REF!</definedName>
    <definedName name="HP.Co.NameB8">#REF!</definedName>
    <definedName name="HP.Co.NameB9">#REF!</definedName>
    <definedName name="HP.Co.NameC1">#REF!</definedName>
    <definedName name="HP.Co.NameC2">#REF!</definedName>
    <definedName name="HP.Co.NameC3">#REF!</definedName>
    <definedName name="HP.Co.NameC4">#REF!</definedName>
    <definedName name="HP.Co.NameC5">#REF!</definedName>
    <definedName name="HP.Co.NameC6">#REF!</definedName>
    <definedName name="HP.Co.NameC7">#REF!</definedName>
    <definedName name="HP.Co.NameC8">#REF!</definedName>
    <definedName name="HP.Co.NameC9">#REF!</definedName>
    <definedName name="HP.Co.NameD1">#REF!</definedName>
    <definedName name="HP.Co.NameD2">#REF!</definedName>
    <definedName name="HP.Co.NameD3">#REF!</definedName>
    <definedName name="HP.Co.NameD4">#REF!</definedName>
    <definedName name="HP.Co.NameD5">#REF!</definedName>
    <definedName name="HP.Co.NameD6">#REF!</definedName>
    <definedName name="HP.Co.NameD7">#REF!</definedName>
    <definedName name="HP.Co.NameD8">#REF!</definedName>
    <definedName name="HP.Co.NameD9">#REF!</definedName>
    <definedName name="HP.Co.NameE1">#REF!</definedName>
    <definedName name="HP.Co.NameE2">#REF!</definedName>
    <definedName name="HP.Co.NameE3">#REF!</definedName>
    <definedName name="HP.Co.NameE4">#REF!</definedName>
    <definedName name="HP.Co.NameE5">#REF!</definedName>
    <definedName name="HP.Co.NameE6">#REF!</definedName>
    <definedName name="HP.Co.NameE7">#REF!</definedName>
    <definedName name="HP.Co.NameE8">#REF!</definedName>
    <definedName name="HP.Co.NameE9">#REF!</definedName>
    <definedName name="HP.Co.PanA1">#REF!</definedName>
    <definedName name="HP.Co.PanA2">#REF!</definedName>
    <definedName name="HP.Co.PanA3">#REF!</definedName>
    <definedName name="HP.Co.PanA4">#REF!</definedName>
    <definedName name="HP.Co.PanA5">#REF!</definedName>
    <definedName name="HP.Co.PanA6">#REF!</definedName>
    <definedName name="HP.Co.PanA7">#REF!</definedName>
    <definedName name="HP.Co.PanA8">#REF!</definedName>
    <definedName name="HP.Co.PanA9">#REF!</definedName>
    <definedName name="HP.Co.PanB1">#REF!</definedName>
    <definedName name="HP.Co.PanB2">#REF!</definedName>
    <definedName name="HP.Co.PanB3">#REF!</definedName>
    <definedName name="HP.Co.PanB4">#REF!</definedName>
    <definedName name="HP.Co.PanB5">#REF!</definedName>
    <definedName name="HP.Co.PanB6">#REF!</definedName>
    <definedName name="HP.Co.PanB7">#REF!</definedName>
    <definedName name="HP.Co.PanB8">#REF!</definedName>
    <definedName name="HP.Co.PanB9">#REF!</definedName>
    <definedName name="HP.Co.PanC1">#REF!</definedName>
    <definedName name="HP.Co.PanC2">#REF!</definedName>
    <definedName name="HP.Co.PanC3">#REF!</definedName>
    <definedName name="HP.Co.PanC4">#REF!</definedName>
    <definedName name="HP.Co.PanC5">#REF!</definedName>
    <definedName name="HP.Co.PanC6">#REF!</definedName>
    <definedName name="HP.Co.PanC7">#REF!</definedName>
    <definedName name="HP.Co.PanC8">#REF!</definedName>
    <definedName name="HP.Co.PanC9">#REF!</definedName>
    <definedName name="HP.Co.PanD1">#REF!</definedName>
    <definedName name="HP.Co.PanD2">#REF!</definedName>
    <definedName name="HP.Co.PanD3">#REF!</definedName>
    <definedName name="HP.Co.PanD4">#REF!</definedName>
    <definedName name="HP.Co.PanD5">#REF!</definedName>
    <definedName name="HP.Co.PanD6">#REF!</definedName>
    <definedName name="HP.Co.PanD7">#REF!</definedName>
    <definedName name="HP.Co.PanD8">#REF!</definedName>
    <definedName name="HP.Co.PanD9">#REF!</definedName>
    <definedName name="HP.Co.PanE1">#REF!</definedName>
    <definedName name="HP.Co.PanE2">#REF!</definedName>
    <definedName name="HP.Co.PanE3">#REF!</definedName>
    <definedName name="HP.Co.PanE4">#REF!</definedName>
    <definedName name="HP.Co.PanE5">#REF!</definedName>
    <definedName name="HP.Co.PanE6">#REF!</definedName>
    <definedName name="HP.Co.PanE7">#REF!</definedName>
    <definedName name="HP.Co.PanE8">#REF!</definedName>
    <definedName name="HP.Co.PanE9">#REF!</definedName>
    <definedName name="HP.Co.ShareA1">#REF!</definedName>
    <definedName name="HP.Co.ShareA2">#REF!</definedName>
    <definedName name="HP.Co.ShareA3">#REF!</definedName>
    <definedName name="HP.Co.ShareA4">#REF!</definedName>
    <definedName name="HP.Co.ShareA5">#REF!</definedName>
    <definedName name="HP.Co.ShareA6">#REF!</definedName>
    <definedName name="HP.Co.ShareA7">#REF!</definedName>
    <definedName name="HP.Co.ShareA8">#REF!</definedName>
    <definedName name="HP.Co.ShareA9">#REF!</definedName>
    <definedName name="HP.Co.ShareB1">#REF!</definedName>
    <definedName name="HP.Co.ShareB2">#REF!</definedName>
    <definedName name="HP.Co.ShareB3">#REF!</definedName>
    <definedName name="HP.Co.ShareB4">#REF!</definedName>
    <definedName name="HP.Co.ShareB5">#REF!</definedName>
    <definedName name="HP.Co.ShareB6">#REF!</definedName>
    <definedName name="HP.Co.ShareB7">#REF!</definedName>
    <definedName name="HP.Co.ShareB8">#REF!</definedName>
    <definedName name="HP.Co.ShareB9">#REF!</definedName>
    <definedName name="HP.Co.ShareC1">#REF!</definedName>
    <definedName name="HP.Co.ShareC2">#REF!</definedName>
    <definedName name="HP.Co.ShareC3">#REF!</definedName>
    <definedName name="HP.Co.ShareC4">#REF!</definedName>
    <definedName name="HP.Co.ShareC5">#REF!</definedName>
    <definedName name="HP.Co.ShareC6">#REF!</definedName>
    <definedName name="HP.Co.ShareC7">#REF!</definedName>
    <definedName name="HP.Co.ShareC8">#REF!</definedName>
    <definedName name="HP.Co.ShareC9">#REF!</definedName>
    <definedName name="HP.Co.ShareD1">#REF!</definedName>
    <definedName name="HP.Co.ShareD2">#REF!</definedName>
    <definedName name="HP.Co.ShareD3">#REF!</definedName>
    <definedName name="HP.Co.ShareD4">#REF!</definedName>
    <definedName name="HP.Co.ShareD5">#REF!</definedName>
    <definedName name="HP.Co.ShareD6">#REF!</definedName>
    <definedName name="HP.Co.ShareD7">#REF!</definedName>
    <definedName name="HP.Co.ShareD8">#REF!</definedName>
    <definedName name="HP.Co.ShareD9">#REF!</definedName>
    <definedName name="HP.Co.ShareE1">#REF!</definedName>
    <definedName name="HP.Co.ShareE2">#REF!</definedName>
    <definedName name="HP.Co.ShareE3">#REF!</definedName>
    <definedName name="HP.Co.ShareE4">#REF!</definedName>
    <definedName name="HP.Co.ShareE5">#REF!</definedName>
    <definedName name="HP.Co.ShareE6">#REF!</definedName>
    <definedName name="HP.Co.ShareE7">#REF!</definedName>
    <definedName name="HP.Co.ShareE8">#REF!</definedName>
    <definedName name="HP.Co.ShareE9">#REF!</definedName>
    <definedName name="HP.CoOwnedYN1">#REF!</definedName>
    <definedName name="HP.CoOwnedYN2">#REF!</definedName>
    <definedName name="HP.CoOwnedYN3">#REF!</definedName>
    <definedName name="HP.CoOwnedYN4">#REF!</definedName>
    <definedName name="HP.CoOwnedYN5">#REF!</definedName>
    <definedName name="HP.CoOwnedYN6">#REF!</definedName>
    <definedName name="HP.CoOwnedYN7">#REF!</definedName>
    <definedName name="HP.CoOwnedYN8">#REF!</definedName>
    <definedName name="HP.CoOwnedYN9">#REF!</definedName>
    <definedName name="HP.ifLetOut1">#REF!</definedName>
    <definedName name="HP.ifLetOut2">#REF!</definedName>
    <definedName name="HP.ifLetOut3">#REF!</definedName>
    <definedName name="HP.ifLetOut4">#REF!</definedName>
    <definedName name="HP.ifLetOut5">#REF!</definedName>
    <definedName name="HP.ifLetOut6">#REF!</definedName>
    <definedName name="HP.ifLetOut7">#REF!</definedName>
    <definedName name="HP.ifLetOut8">#REF!</definedName>
    <definedName name="HP.ifLetOut9">#REF!</definedName>
    <definedName name="hp.IncOfCurYrAfterSetOff2">'[6]CYLA BFLA'!$H$6</definedName>
    <definedName name="hp.IncOfCurYrUnderThatHead2">'[6]CYLA BFLA'!$D$6</definedName>
    <definedName name="HP.IncomeOfHP1">#REF!</definedName>
    <definedName name="HP.IncomeOfHP2">#REF!</definedName>
    <definedName name="HP.IncomeOfHP3">#REF!</definedName>
    <definedName name="HP.IncomeOfHP4">#REF!</definedName>
    <definedName name="HP.IncomeOfHP5">#REF!</definedName>
    <definedName name="HP.IncomeOfHP6">#REF!</definedName>
    <definedName name="HP.IncomeOfHP7">#REF!</definedName>
    <definedName name="HP.IncomeOfHP8">#REF!</definedName>
    <definedName name="HP.IncomeOfHP9">#REF!</definedName>
    <definedName name="HP.IntOnBorwCap1">#REF!</definedName>
    <definedName name="HP.IntOnBorwCap2">#REF!</definedName>
    <definedName name="HP.IntOnBorwCap3">#REF!</definedName>
    <definedName name="HP.IntOnBorwCap4">#REF!</definedName>
    <definedName name="HP.IntOnBorwCap5">#REF!</definedName>
    <definedName name="HP.IntOnBorwCap6">#REF!</definedName>
    <definedName name="HP.IntOnBorwCap7">#REF!</definedName>
    <definedName name="HP.IntOnBorwCap8">#REF!</definedName>
    <definedName name="HP.IntOnBorwCap9">#REF!</definedName>
    <definedName name="HP.LocalTaxes1">#REF!</definedName>
    <definedName name="HP.LocalTaxes2">#REF!</definedName>
    <definedName name="HP.LocalTaxes3">#REF!</definedName>
    <definedName name="HP.LocalTaxes4">#REF!</definedName>
    <definedName name="HP.LocalTaxes5">#REF!</definedName>
    <definedName name="HP.LocalTaxes6">#REF!</definedName>
    <definedName name="HP.LocalTaxes7">#REF!</definedName>
    <definedName name="HP.LocalTaxes8">#REF!</definedName>
    <definedName name="HP.LocalTaxes9">#REF!</definedName>
    <definedName name="HP.NameofTenant1">#REF!</definedName>
    <definedName name="HP.NameofTenant2">#REF!</definedName>
    <definedName name="HP.NameofTenant3">#REF!</definedName>
    <definedName name="HP.NameofTenant4">#REF!</definedName>
    <definedName name="HP.NameofTenant5">#REF!</definedName>
    <definedName name="HP.NameofTenant6">#REF!</definedName>
    <definedName name="HP.NameofTenant7">#REF!</definedName>
    <definedName name="HP.NameofTenant8">#REF!</definedName>
    <definedName name="HP.NameofTenant9">#REF!</definedName>
    <definedName name="HP.PANofTenant1">#REF!</definedName>
    <definedName name="HP.PANofTenant2">#REF!</definedName>
    <definedName name="HP.PANofTenant3">#REF!</definedName>
    <definedName name="HP.PANofTenant4">#REF!</definedName>
    <definedName name="HP.PANofTenant5">#REF!</definedName>
    <definedName name="HP.PANofTenant6">#REF!</definedName>
    <definedName name="HP.PANofTenant7">#REF!</definedName>
    <definedName name="HP.PANofTenant8">#REF!</definedName>
    <definedName name="HP.PANofTenant9">#REF!</definedName>
    <definedName name="HP.PinCode1">#REF!</definedName>
    <definedName name="HP.PinCode2">#REF!</definedName>
    <definedName name="HP.PinCode3">#REF!</definedName>
    <definedName name="HP.PinCode4">#REF!</definedName>
    <definedName name="HP.PinCode5">#REF!</definedName>
    <definedName name="HP.PinCode6">#REF!</definedName>
    <definedName name="HP.PinCode7">#REF!</definedName>
    <definedName name="HP.PinCode8">#REF!</definedName>
    <definedName name="HP.PinCode9">#REF!</definedName>
    <definedName name="HP.RentArearsSec25BAfter30pcDeduct">#REF!</definedName>
    <definedName name="HP.RentNotRealized1">#REF!</definedName>
    <definedName name="HP.RentNotRealized2">#REF!</definedName>
    <definedName name="HP.RentNotRealized3">#REF!</definedName>
    <definedName name="HP.RentNotRealized4">#REF!</definedName>
    <definedName name="HP.RentNotRealized5">#REF!</definedName>
    <definedName name="HP.RentNotRealized6">#REF!</definedName>
    <definedName name="HP.RentNotRealized7">#REF!</definedName>
    <definedName name="HP.RentNotRealized8">#REF!</definedName>
    <definedName name="HP.RentNotRealized9">#REF!</definedName>
    <definedName name="HP.RentOfEarlierYrSec25AandAA">#REF!</definedName>
    <definedName name="HP.SharePercent1">#REF!</definedName>
    <definedName name="HP.SharePercent2">#REF!</definedName>
    <definedName name="HP.SharePercent3">#REF!</definedName>
    <definedName name="HP.SharePercent4">#REF!</definedName>
    <definedName name="HP.SharePercent5">#REF!</definedName>
    <definedName name="HP.SharePercent6">#REF!</definedName>
    <definedName name="HP.SharePercent7">#REF!</definedName>
    <definedName name="HP.SharePercent8">#REF!</definedName>
    <definedName name="HP.SharePercent9">#REF!</definedName>
    <definedName name="HP.StateCode1">#REF!</definedName>
    <definedName name="HP.StateCode2">#REF!</definedName>
    <definedName name="HP.StateCode3">#REF!</definedName>
    <definedName name="HP.StateCode4">#REF!</definedName>
    <definedName name="HP.StateCode5">#REF!</definedName>
    <definedName name="HP.StateCode6">#REF!</definedName>
    <definedName name="HP.StateCode7">#REF!</definedName>
    <definedName name="HP.StateCode8">#REF!</definedName>
    <definedName name="HP.StateCode9">#REF!</definedName>
    <definedName name="HP.ThirtyPercentOfBalance1">#REF!</definedName>
    <definedName name="HP.ThirtyPercentOfBalance2">#REF!</definedName>
    <definedName name="HP.ThirtyPercentOfBalance3">#REF!</definedName>
    <definedName name="HP.ThirtyPercentOfBalance4">#REF!</definedName>
    <definedName name="HP.ThirtyPercentOfBalance5">#REF!</definedName>
    <definedName name="HP.ThirtyPercentOfBalance6">#REF!</definedName>
    <definedName name="HP.ThirtyPercentOfBalance7">#REF!</definedName>
    <definedName name="HP.ThirtyPercentOfBalance8">#REF!</definedName>
    <definedName name="HP.ThirtyPercentOfBalance9">#REF!</definedName>
    <definedName name="HP.TotalDeduct1">#REF!</definedName>
    <definedName name="HP.TotalDeduct2">#REF!</definedName>
    <definedName name="HP.TotalDeduct3">#REF!</definedName>
    <definedName name="HP.TotalDeduct4">#REF!</definedName>
    <definedName name="HP.TotalDeduct5">#REF!</definedName>
    <definedName name="HP.TotalDeduct6">#REF!</definedName>
    <definedName name="HP.TotalDeduct7">#REF!</definedName>
    <definedName name="HP.TotalDeduct8">#REF!</definedName>
    <definedName name="HP.TotalDeduct9">#REF!</definedName>
    <definedName name="HP.TotalIncomeChargeableUnHP">#REF!</definedName>
    <definedName name="HP.TotalUnrealizedAndTax1">#REF!</definedName>
    <definedName name="HP.TotalUnrealizedAndTax2">#REF!</definedName>
    <definedName name="HP.TotalUnrealizedAndTax3">#REF!</definedName>
    <definedName name="HP.TotalUnrealizedAndTax4">#REF!</definedName>
    <definedName name="HP.TotalUnrealizedAndTax5">#REF!</definedName>
    <definedName name="HP.TotalUnrealizedAndTax6">#REF!</definedName>
    <definedName name="HP.TotalUnrealizedAndTax7">#REF!</definedName>
    <definedName name="HP.TotalUnrealizedAndTax8">#REF!</definedName>
    <definedName name="HP.TotalUnrealizedAndTax9">#REF!</definedName>
    <definedName name="hpincome.bf">'[6]CYLA BFLA'!$AF$11</definedName>
    <definedName name="hpincome.bp">'[6]CYLA BFLA'!$AB$11</definedName>
    <definedName name="hpincome.hp">'[6]CYLA BFLA'!$X$11</definedName>
    <definedName name="hpincome.ih">'[6]CYLA BFLA'!$Q$11</definedName>
    <definedName name="hpincome.os">'[6]CYLA BFLA'!$T$11</definedName>
    <definedName name="hpincome.rem">'[6]CYLA BFLA'!$AO$15</definedName>
    <definedName name="hploss.aftbfl">'[6]CYLA BFLA'!$AH$11</definedName>
    <definedName name="hploss.bf">'[6]CYLA BFLA'!$AE$11</definedName>
    <definedName name="hploss.bfadj">'[6]CYLA BFLA'!$AG$11</definedName>
    <definedName name="hploss.bp">'[6]CYLA BFLA'!$AD$11</definedName>
    <definedName name="hploss.hp">'[6]CYLA BFLA'!$Z$11</definedName>
    <definedName name="hploss.ih">'[6]CYLA BFLA'!$R$11</definedName>
    <definedName name="hploss.os">'[6]CYLA BFLA'!$V$11</definedName>
    <definedName name="hploss.unabs">'[6]CYLA BFLA'!$AN$15</definedName>
    <definedName name="hploss1.unabs">'[6]CYLA BFLA'!$F$53</definedName>
    <definedName name="hprptfrm.size">#REF!</definedName>
    <definedName name="hprptfrm1">#REF!</definedName>
    <definedName name="hprptfrm2">#REF!</definedName>
    <definedName name="hprptfrm3">#REF!</definedName>
    <definedName name="hprptfrm4">#REF!</definedName>
    <definedName name="hprptfrm5">#REF!</definedName>
    <definedName name="hprptfrm6">#REF!</definedName>
    <definedName name="hprptfrm7">#REF!</definedName>
    <definedName name="hprptfrm8">#REF!</definedName>
    <definedName name="hprptfrm9">#REF!</definedName>
    <definedName name="HR">[11]Indices!$B$173</definedName>
    <definedName name="hshhxuhxu" localSheetId="1">#REF!</definedName>
    <definedName name="hshhxuhxu" localSheetId="2">#REF!</definedName>
    <definedName name="hshhxuhxu" localSheetId="6">#REF!</definedName>
    <definedName name="hshhxuhxu">#REF!</definedName>
    <definedName name="hvdc.avlblty">'[15]PPT Inputs'!$C$27</definedName>
    <definedName name="HWSheet">1</definedName>
    <definedName name="i" localSheetId="1">#REF!</definedName>
    <definedName name="i" localSheetId="2">#REF!</definedName>
    <definedName name="i" localSheetId="6">#REF!</definedName>
    <definedName name="i">#REF!</definedName>
    <definedName name="IA80.TotSchedule80_IA">'[6]80_'!$I$8</definedName>
    <definedName name="iarea1">[57]Input!$B$10:$V$21,[57]Input!$B$28:$V$28,[57]Input!$B$32:$V$43,[57]Input!$B$57:$V$57,[57]Input!$B$66:$B$67,[57]Input!$B$75:$B$76,[57]Input!$C$66:$V$66,[57]Input!$B$69:$V$71,[57]Input!$C$75:$V$75,[57]Input!$B$78:$V$80,[57]Input!$B$111:$V$111,[57]Input!$C$113:$V$118,[57]Input!$B$113:$B$117,[57]Input!$B$44:$V$51,[57]Input!$B$84:$B$85,[57]Input!$C$84:$V$84,[57]Input!$C$87:$V$89,[57]Input!$B$93:$B$94,[57]Input!$C$93:$V$93</definedName>
    <definedName name="iarea2">[57]Input!$B$159:$D$159,[57]Input!$B$162:$D$162,[57]Input!$E$159:$K$159,[57]Input!$E$162:$K$162</definedName>
    <definedName name="iarea3">[57]Input!$C$96:$V$98,[57]Input!$B$102:$B$103,[57]Input!$C$102:$V$102,[57]Input!$C$105:$V$107,[57]Input!$B$123:$B$124,[57]Input!$C$123:$V$123,[57]Input!$B$132:$V$135,[57]Input!$B$139:$V$142</definedName>
    <definedName name="IB80.TotSchedule80_IB">'[6]80_'!$I$24</definedName>
    <definedName name="IC80.TotDeductInNorthEast">'[6]80_'!$I$38</definedName>
    <definedName name="IC80.TotSchedule80_IC">'[6]80_'!$I$39</definedName>
    <definedName name="idc">'[58]Debt Scheduling'!$E$49:$Q$49</definedName>
    <definedName name="idc_copy_3" localSheetId="1">#REF!</definedName>
    <definedName name="idc_copy_3" localSheetId="2">#REF!</definedName>
    <definedName name="idc_copy_3" localSheetId="6">#REF!</definedName>
    <definedName name="idc_copy_3">#REF!</definedName>
    <definedName name="idc_diff" localSheetId="1">#REF!</definedName>
    <definedName name="idc_diff" localSheetId="2">#REF!</definedName>
    <definedName name="idc_diff" localSheetId="6">#REF!</definedName>
    <definedName name="idc_diff">#REF!</definedName>
    <definedName name="IDC_DIFF_1" localSheetId="1">'[23]Capex Scheduling'!#REF!</definedName>
    <definedName name="IDC_DIFF_1" localSheetId="2">'[23]Capex Scheduling'!#REF!</definedName>
    <definedName name="IDC_DIFF_1" localSheetId="6">'[23]Capex Scheduling'!#REF!</definedName>
    <definedName name="IDC_DIFF_1">'[23]Capex Scheduling'!#REF!</definedName>
    <definedName name="idc_p">'[58]Debt Scheduling'!$E$50:$Q$50</definedName>
    <definedName name="idc_paste" localSheetId="1">#REF!</definedName>
    <definedName name="idc_paste" localSheetId="2">#REF!</definedName>
    <definedName name="idc_paste" localSheetId="6">#REF!</definedName>
    <definedName name="idc_paste">#REF!</definedName>
    <definedName name="idc_paste_3" localSheetId="1">#REF!</definedName>
    <definedName name="idc_paste_3" localSheetId="2">#REF!</definedName>
    <definedName name="idc_paste_3" localSheetId="6">#REF!</definedName>
    <definedName name="idc_paste_3">#REF!</definedName>
    <definedName name="IdcDiff" localSheetId="1">'[23]Capex Scheduling'!#REF!</definedName>
    <definedName name="IdcDiff" localSheetId="2">'[23]Capex Scheduling'!#REF!</definedName>
    <definedName name="IdcDiff" localSheetId="6">'[23]Capex Scheduling'!#REF!</definedName>
    <definedName name="IdcDiff">'[23]Capex Scheduling'!#REF!</definedName>
    <definedName name="IDCDifference" localSheetId="1">'[23]Capex Scheduling'!#REF!</definedName>
    <definedName name="IDCDifference" localSheetId="2">'[23]Capex Scheduling'!#REF!</definedName>
    <definedName name="IDCDifference" localSheetId="6">'[23]Capex Scheduling'!#REF!</definedName>
    <definedName name="IDCDifference">'[23]Capex Scheduling'!#REF!</definedName>
    <definedName name="idcPaste1">'[23]Capex Scheduling'!$F$35:$W$35</definedName>
    <definedName name="Inc_Proj_Cost" localSheetId="1">#REF!</definedName>
    <definedName name="Inc_Proj_Cost" localSheetId="2">#REF!</definedName>
    <definedName name="Inc_Proj_Cost" localSheetId="6">#REF!</definedName>
    <definedName name="Inc_Proj_Cost">#REF!</definedName>
    <definedName name="income97">#REF!</definedName>
    <definedName name="India">[16]List_ratios!#REF!</definedName>
    <definedName name="INI_CurMth">[59]Sheet1!$B$4</definedName>
    <definedName name="Ini_CurUnit">[59]Sheet1!$A$10</definedName>
    <definedName name="INPUT_AREA">#REF!</definedName>
    <definedName name="INS">#REF!</definedName>
    <definedName name="Insulation_Volume" localSheetId="1">'[60]LTC-Insulation_Volume'!#REF!</definedName>
    <definedName name="Insulation_Volume" localSheetId="2">'[60]LTC-Insulation_Volume'!#REF!</definedName>
    <definedName name="Insulation_Volume" localSheetId="6">'[60]LTC-Insulation_Volume'!#REF!</definedName>
    <definedName name="Insulation_Volume">'[60]LTC-Insulation_Volume'!#REF!</definedName>
    <definedName name="Int">#REF!</definedName>
    <definedName name="Int_Diff">[61]CF!$D$43</definedName>
    <definedName name="Int_DSRA_Diff">[61]CF!$D$46</definedName>
    <definedName name="Int_on_cash_calc">[61]CF!$I$37:$AG$37</definedName>
    <definedName name="Int_on_cash_paste">'[61]P&amp;L'!$J$11:$AH$11</definedName>
    <definedName name="Int_on_DSRA_paste">'[61]P&amp;L'!$J$12:$AH$12</definedName>
    <definedName name="Interest_Rate">#REF!</definedName>
    <definedName name="InterestOnTermLoanBorrowingJuly">#REF!</definedName>
    <definedName name="InternetProtection">"Internet Protection"</definedName>
    <definedName name="InternetProtection_Grade">"C"</definedName>
    <definedName name="IntRate_100" localSheetId="1">#REF!</definedName>
    <definedName name="IntRate_100" localSheetId="2">#REF!</definedName>
    <definedName name="IntRate_100" localSheetId="6">#REF!</definedName>
    <definedName name="IntRate_100">#REF!</definedName>
    <definedName name="IntRate_11">[41]Assumptions!$B$11</definedName>
    <definedName name="IntRate_12">[41]Assumptions!$B$12</definedName>
    <definedName name="IntRate_25" localSheetId="1">#REF!</definedName>
    <definedName name="IntRate_25" localSheetId="2">#REF!</definedName>
    <definedName name="IntRate_25" localSheetId="6">#REF!</definedName>
    <definedName name="IntRate_25">#REF!</definedName>
    <definedName name="IntRate_50" localSheetId="1">#REF!</definedName>
    <definedName name="IntRate_50" localSheetId="2">#REF!</definedName>
    <definedName name="IntRate_50" localSheetId="6">#REF!</definedName>
    <definedName name="IntRate_50">#REF!</definedName>
    <definedName name="IntRate_75" localSheetId="1">#REF!</definedName>
    <definedName name="IntRate_75" localSheetId="2">#REF!</definedName>
    <definedName name="IntRate_75" localSheetId="6">#REF!</definedName>
    <definedName name="IntRate_75">#REF!</definedName>
    <definedName name="IntRate_WC">[22]Assumptions!$B$16</definedName>
    <definedName name="IntRate_WC10">[41]Assumptions!$B$16</definedName>
    <definedName name="IntRate_WC11">[41]Assumptions!$B$17</definedName>
    <definedName name="IntRate_WC12">[41]Assumptions!$B$18</definedName>
    <definedName name="IntRate12" localSheetId="1">#REF!</definedName>
    <definedName name="IntRate12" localSheetId="2">#REF!</definedName>
    <definedName name="IntRate12" localSheetId="6">#REF!</definedName>
    <definedName name="IntRate12">#REF!</definedName>
    <definedName name="IntRate13" localSheetId="1">#REF!</definedName>
    <definedName name="IntRate13" localSheetId="2">#REF!</definedName>
    <definedName name="IntRate13" localSheetId="6">#REF!</definedName>
    <definedName name="IntRate13">#REF!</definedName>
    <definedName name="IntRateWC11" localSheetId="1">#REF!</definedName>
    <definedName name="IntRateWC11" localSheetId="2">#REF!</definedName>
    <definedName name="IntRateWC11" localSheetId="6">#REF!</definedName>
    <definedName name="IntRateWC11">#REF!</definedName>
    <definedName name="IntRateWC12" localSheetId="2">#REF!</definedName>
    <definedName name="IntRateWC12">#REF!</definedName>
    <definedName name="IntRateWC13" localSheetId="2">#REF!</definedName>
    <definedName name="IntRateWC13">#REF!</definedName>
    <definedName name="Intt_Charge_cY" localSheetId="1">#REF!,#REF!</definedName>
    <definedName name="Intt_Charge_cY" localSheetId="2">#REF!,#REF!</definedName>
    <definedName name="Intt_Charge_cY" localSheetId="6">#REF!,#REF!</definedName>
    <definedName name="Intt_Charge_cY">#REF!,#REF!</definedName>
    <definedName name="Intt_Charge_cy_1">'[62]A 3.7'!$H$35,'[62]A 3.7'!$H$44</definedName>
    <definedName name="Intt_Charge_eY" localSheetId="1">#REF!,#REF!</definedName>
    <definedName name="Intt_Charge_eY" localSheetId="2">#REF!,#REF!</definedName>
    <definedName name="Intt_Charge_eY" localSheetId="6">#REF!,#REF!</definedName>
    <definedName name="Intt_Charge_eY">#REF!,#REF!</definedName>
    <definedName name="Intt_Charge_ey_1">'[62]A 3.7'!$I$35,'[62]A 3.7'!$I$44</definedName>
    <definedName name="Intt_Charge_PY" localSheetId="1">#REF!,#REF!</definedName>
    <definedName name="Intt_Charge_PY" localSheetId="2">#REF!,#REF!</definedName>
    <definedName name="Intt_Charge_PY" localSheetId="6">#REF!,#REF!</definedName>
    <definedName name="Intt_Charge_PY">#REF!,#REF!</definedName>
    <definedName name="Intt_Charge_py_1">'[62]A 3.7'!$G$35,'[62]A 3.7'!$G$44</definedName>
    <definedName name="INTT_MTH.">#REF!</definedName>
    <definedName name="INV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42873.2601388889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blnHideRow">#N/A</definedName>
    <definedName name="IsCircular" localSheetId="1">#REF!</definedName>
    <definedName name="IsCircular" localSheetId="2">#REF!</definedName>
    <definedName name="IsCircular" localSheetId="6">#REF!</definedName>
    <definedName name="IsCircular">#REF!</definedName>
    <definedName name="IsColHidden" hidden="1">FALSE</definedName>
    <definedName name="ISHistForc">#REF!</definedName>
    <definedName name="IsLTMColHidden" hidden="1">FALSE</definedName>
    <definedName name="IT">#REF!</definedName>
    <definedName name="IT.Amt">[6]IT_DDTP!$F$4:$F$9</definedName>
    <definedName name="IT.FormulaOFS">[6]IT_DDTP!$S$4:$S$9</definedName>
    <definedName name="Italia">[16]List_ratios!#REF!</definedName>
    <definedName name="ITEM_C">#REF!</definedName>
    <definedName name="ITEM_V">#REF!</definedName>
    <definedName name="ITSection">[63]Lists!$A$56:$A$58</definedName>
    <definedName name="j" localSheetId="1">#REF!</definedName>
    <definedName name="j" localSheetId="2">#REF!</definedName>
    <definedName name="j" localSheetId="6">#REF!</definedName>
    <definedName name="j">#REF!</definedName>
    <definedName name="JDCL_MISC">#REF!</definedName>
    <definedName name="jjjj">#REF!</definedName>
    <definedName name="jjkjklj" localSheetId="1">#REF!,#REF!</definedName>
    <definedName name="jjkjklj" localSheetId="2">#REF!,#REF!</definedName>
    <definedName name="jjkjklj" localSheetId="6">#REF!,#REF!</definedName>
    <definedName name="jjkjklj">#REF!,#REF!</definedName>
    <definedName name="jjskjsklj" localSheetId="1">#REF!</definedName>
    <definedName name="jjskjsklj" localSheetId="2">#REF!</definedName>
    <definedName name="jjskjsklj" localSheetId="6">#REF!</definedName>
    <definedName name="jjskjsklj">#REF!</definedName>
    <definedName name="jsdkf3" localSheetId="1">#REF!</definedName>
    <definedName name="jsdkf3" localSheetId="2">#REF!</definedName>
    <definedName name="jsdkf3" localSheetId="6">#REF!</definedName>
    <definedName name="jsdkf3">#REF!</definedName>
    <definedName name="jsjssij" localSheetId="1">#REF!</definedName>
    <definedName name="jsjssij" localSheetId="2">#REF!</definedName>
    <definedName name="jsjssij" localSheetId="6">#REF!</definedName>
    <definedName name="jsjssij">#REF!</definedName>
    <definedName name="k" localSheetId="2">#REF!</definedName>
    <definedName name="k">#REF!</definedName>
    <definedName name="K2000_">#N/A</definedName>
    <definedName name="Kettex">#REF!</definedName>
    <definedName name="kettex98">#REF!</definedName>
    <definedName name="kishor" localSheetId="1">#REF!</definedName>
    <definedName name="kishor" localSheetId="2">#REF!</definedName>
    <definedName name="kishor" localSheetId="6">#REF!</definedName>
    <definedName name="kishor">#REF!</definedName>
    <definedName name="kk">#REF!</definedName>
    <definedName name="kkJJ" localSheetId="1">#REF!</definedName>
    <definedName name="kkJJ" localSheetId="2">#REF!</definedName>
    <definedName name="kkJJ" localSheetId="6">#REF!</definedName>
    <definedName name="kkJJ">#REF!</definedName>
    <definedName name="kkk">#REF!</definedName>
    <definedName name="Korea_Telecom">[16]List_ratios!#REF!</definedName>
    <definedName name="ksokskosk" localSheetId="1">#REF!</definedName>
    <definedName name="ksokskosk" localSheetId="2">#REF!</definedName>
    <definedName name="ksokskosk" localSheetId="6">#REF!</definedName>
    <definedName name="ksokskosk">#REF!</definedName>
    <definedName name="kv.avlblty">'[15]PPT Inputs'!$C$28</definedName>
    <definedName name="l" localSheetId="1">#REF!</definedName>
    <definedName name="l" localSheetId="2">#REF!</definedName>
    <definedName name="l" localSheetId="6">#REF!</definedName>
    <definedName name="l">#REF!</definedName>
    <definedName name="L_A">#REF!</definedName>
    <definedName name="L_Adjust">[64]Links!$H$1:$H$65536</definedName>
    <definedName name="L_AJE_Tot">[64]Links!$G$1:$G$65536</definedName>
    <definedName name="L_CY_Beg">[64]Links!$F$1:$F$65536</definedName>
    <definedName name="L_CY_End">[64]Links!$J$1:$J$65536</definedName>
    <definedName name="L_PY_End">[64]Links!$K$1:$K$65536</definedName>
    <definedName name="L_RJE_Tot">[64]Links!$I$1:$I$65536</definedName>
    <definedName name="LACS">#REF!</definedName>
    <definedName name="LACS_E">#REF!</definedName>
    <definedName name="Last_Row">IF(Values_Entered,Header_Row+Number_of_Payments,Header_Row)</definedName>
    <definedName name="Last_Year">#REF!</definedName>
    <definedName name="LDFHDFHJ">#REF!</definedName>
    <definedName name="LinesYee">[16]List_ratios!#REF!</definedName>
    <definedName name="lkjuh">#REF!</definedName>
    <definedName name="ll">#REF!</definedName>
    <definedName name="llJkljl" localSheetId="1">#REF!</definedName>
    <definedName name="llJkljl" localSheetId="2">#REF!</definedName>
    <definedName name="llJkljl" localSheetId="6">#REF!</definedName>
    <definedName name="llJkljl">#REF!</definedName>
    <definedName name="Loan_Amount">#REF!</definedName>
    <definedName name="loan_cntr">'[65]Capital Cost'!$A$111:$IV$111</definedName>
    <definedName name="Loan_CoalSPV" localSheetId="1">#REF!</definedName>
    <definedName name="Loan_CoalSPV" localSheetId="2">#REF!</definedName>
    <definedName name="Loan_CoalSPV" localSheetId="6">#REF!</definedName>
    <definedName name="Loan_CoalSPV">#REF!</definedName>
    <definedName name="Loan_Start">#REF!</definedName>
    <definedName name="Loan_Years">#REF!</definedName>
    <definedName name="loans">'[42]Final Accounts'!#REF!</definedName>
    <definedName name="lottery.ecq1">[6]Calculator!$AD$13</definedName>
    <definedName name="lottery.ecq2">[6]Calculator!$AE$13</definedName>
    <definedName name="lottery.ecq3">[6]Calculator!$AF$13</definedName>
    <definedName name="lottery.ecq4">[6]Calculator!$AG$13</definedName>
    <definedName name="lottery.ecq5">[6]Calculator!$AH$13</definedName>
    <definedName name="lottery.scq1">[6]Calculator!$Y$13</definedName>
    <definedName name="lottery.scq2">[6]Calculator!$Z$13</definedName>
    <definedName name="lottery.scq3">[6]Calculator!$AA$13</definedName>
    <definedName name="lottery.scq4">[6]Calculator!$AB$13</definedName>
    <definedName name="lottery.scq5">[6]Calculator!$AC$13</definedName>
    <definedName name="lotteryec.usratio">[6]Calculator!$X$13</definedName>
    <definedName name="lotteryincome">[6]Calculator!$R$3</definedName>
    <definedName name="lotteryincome.usratio">[6]Calculator!$V$13</definedName>
    <definedName name="lotterysur.usratio">[6]Calculator!$W$13</definedName>
    <definedName name="lp">#REF!</definedName>
    <definedName name="ltcg.BFlossPrevYrUndSameHeadSetoff4">'[6]CYLA BFLA'!$E$25</definedName>
    <definedName name="ltcg.BFUnabsorbedDeprSetoff4">'[6]CYLA BFLA'!$F$25</definedName>
    <definedName name="ltcg.IncOfCurYrAfterSetOff2">'[6]CYLA BFLA'!$H$11</definedName>
    <definedName name="ltcg.IncOfCurYrUnderThatHead2">'[6]CYLA BFLA'!$D$11</definedName>
    <definedName name="ltcgloss.aftbfl">'[6]CYLA BFLA'!$AH$18</definedName>
    <definedName name="ltcgloss.bf">'[6]CYLA BFLA'!$AE$18</definedName>
    <definedName name="ltcgloss.bfftnp">'[6]CYLA BFLA'!$E$43</definedName>
    <definedName name="ltcgloss.bfftp">'[6]CYLA BFLA'!$E$46</definedName>
    <definedName name="ltcgloss1.unabs">'[6]CYLA BFLA'!$F$59</definedName>
    <definedName name="ltcgnonproviso.ecq1">[6]Calculator!$AD$10</definedName>
    <definedName name="ltcgnonproviso.ecq2">[6]Calculator!$AE$10</definedName>
    <definedName name="ltcgnonproviso.ecq3">[6]Calculator!$AF$10</definedName>
    <definedName name="ltcgnonproviso.ecq4">[6]Calculator!$AG$10</definedName>
    <definedName name="ltcgnonproviso.ecq5">[6]Calculator!$AH$10</definedName>
    <definedName name="ltcgnonproviso.savings">[6]Calculator!$AI$10</definedName>
    <definedName name="ltcgnonproviso.scq1">[6]Calculator!$Y$10</definedName>
    <definedName name="ltcgnonproviso.scq2">[6]Calculator!$Z$10</definedName>
    <definedName name="ltcgnonproviso.scq3">[6]Calculator!$AA$10</definedName>
    <definedName name="ltcgnonproviso.scq4">[6]Calculator!$AB$10</definedName>
    <definedName name="ltcgnonproviso.scq5">[6]Calculator!$AC$10</definedName>
    <definedName name="ltcgnonprovisoec.usratio">[6]Calculator!$X$10</definedName>
    <definedName name="ltcgnonprovisoincome">'[6]CYLA BFLA'!$O$19</definedName>
    <definedName name="ltcgnonprovisoincome.bf">'[6]CYLA BFLA'!$AF$19</definedName>
    <definedName name="ltcgnonprovisoincome.bp">'[6]CYLA BFLA'!$AB$19</definedName>
    <definedName name="ltcgnonprovisoincome.hp">'[6]CYLA BFLA'!$X$19</definedName>
    <definedName name="ltcgnonprovisoincome.ih">'[6]CYLA BFLA'!$Q$19</definedName>
    <definedName name="ltcgnonprovisoincome.ltcladj">'[6]CYLA BFLA'!$E$42</definedName>
    <definedName name="ltcgnonprovisoincome.os">'[6]CYLA BFLA'!$T$19</definedName>
    <definedName name="ltcgnonprovisoincome.rem">'[6]CYLA BFLA'!$AO$17</definedName>
    <definedName name="ltcgnonprovisoincome.stcl">'[6]CYLA BFLA'!$F$44</definedName>
    <definedName name="ltcgnonprovisoincome.usratio">[6]Calculator!$V$10</definedName>
    <definedName name="ltcgnonprovisoloss">'[6]CYLA BFLA'!$P$19</definedName>
    <definedName name="ltcgnonprovisoloss.bfadj">'[6]CYLA BFLA'!$AG$19</definedName>
    <definedName name="ltcgnonprovisoloss.bp">'[6]CYLA BFLA'!$AD$19</definedName>
    <definedName name="ltcgnonprovisoloss.hp">'[6]CYLA BFLA'!$Z$19</definedName>
    <definedName name="ltcgnonprovisoloss.ih">'[6]CYLA BFLA'!$R$19</definedName>
    <definedName name="ltcgnonprovisoloss.os">'[6]CYLA BFLA'!$V$19</definedName>
    <definedName name="ltcgnonprovisoloss.stcladj">'[6]CYLA BFLA'!$F$43</definedName>
    <definedName name="ltcgnonprovisoloss.unabs">'[6]CYLA BFLA'!$AN$17</definedName>
    <definedName name="ltcgnonprovisosur.usratio">[6]Calculator!$W$10</definedName>
    <definedName name="ltcgproviso.ecq1">[6]Calculator!$AD$12</definedName>
    <definedName name="ltcgproviso.ecq2">[6]Calculator!$AE$12</definedName>
    <definedName name="ltcgproviso.ecq3">[6]Calculator!$AF$12</definedName>
    <definedName name="ltcgproviso.ecq4">[6]Calculator!$AG$12</definedName>
    <definedName name="ltcgproviso.ecq5">[6]Calculator!$AH$12</definedName>
    <definedName name="ltcgproviso.savings">[6]Calculator!$AI$12</definedName>
    <definedName name="ltcgproviso.scq1">[6]Calculator!$Y$12</definedName>
    <definedName name="ltcgproviso.scq2">[6]Calculator!$Z$12</definedName>
    <definedName name="ltcgproviso.scq3">[6]Calculator!$AA$12</definedName>
    <definedName name="ltcgproviso.scq4">[6]Calculator!$AB$12</definedName>
    <definedName name="ltcgproviso.scq5">[6]Calculator!$AC$12</definedName>
    <definedName name="ltcgprovisoec.usratio">[6]Calculator!$X$12</definedName>
    <definedName name="ltcgprovisoincome">'[6]CYLA BFLA'!$O$18</definedName>
    <definedName name="ltcgprovisoincome.bf">'[6]CYLA BFLA'!$AF$18</definedName>
    <definedName name="ltcgprovisoincome.bp">'[6]CYLA BFLA'!$AB$18</definedName>
    <definedName name="ltcgprovisoincome.hp">'[6]CYLA BFLA'!$X$18</definedName>
    <definedName name="ltcgprovisoincome.ih">'[6]CYLA BFLA'!$Q$18</definedName>
    <definedName name="ltcgprovisoincome.ltcladj">'[6]CYLA BFLA'!$E$45</definedName>
    <definedName name="ltcgprovisoincome.os">'[6]CYLA BFLA'!$T$18</definedName>
    <definedName name="ltcgprovisoincome.rem">'[6]CYLA BFLA'!$AO$18</definedName>
    <definedName name="ltcgprovisoincome.stcl">'[6]CYLA BFLA'!$F$49</definedName>
    <definedName name="ltcgprovisoincome.usratio">[6]Calculator!$V$12</definedName>
    <definedName name="ltcgprovisoloss">'[6]CYLA BFLA'!$P$18</definedName>
    <definedName name="ltcgprovisoloss.bfadj">'[6]CYLA BFLA'!$AG$18</definedName>
    <definedName name="ltcgprovisoloss.bp">'[6]CYLA BFLA'!$AD$18</definedName>
    <definedName name="ltcgprovisoloss.hp">'[6]CYLA BFLA'!$Z$18</definedName>
    <definedName name="ltcgprovisoloss.ih">'[6]CYLA BFLA'!$R$18</definedName>
    <definedName name="ltcgprovisoloss.os">'[6]CYLA BFLA'!$V$18</definedName>
    <definedName name="ltcgprovisoloss.stcladj">'[6]CYLA BFLA'!$F$47</definedName>
    <definedName name="ltcgprovisoloss.unabs">'[6]CYLA BFLA'!$AN$18</definedName>
    <definedName name="ltcgprovisosur.usratio">[6]Calculator!$W$12</definedName>
    <definedName name="ltcla1">'[6]CYLA BFLA'!$E$41</definedName>
    <definedName name="ltcla2">'[6]CYLA BFLA'!$E$44</definedName>
    <definedName name="LTR_M_NEW" localSheetId="1">#REF!</definedName>
    <definedName name="LTR_M_NEW" localSheetId="2">#REF!</definedName>
    <definedName name="LTR_M_NEW" localSheetId="6">#REF!</definedName>
    <definedName name="LTR_M_NEW">#REF!</definedName>
    <definedName name="LTR_MOR" localSheetId="1">#REF!</definedName>
    <definedName name="LTR_MOR" localSheetId="2">#REF!</definedName>
    <definedName name="LTR_MOR" localSheetId="6">#REF!</definedName>
    <definedName name="LTR_MOR">#REF!</definedName>
    <definedName name="lvkfeqvlkqe" localSheetId="2">#REF!</definedName>
    <definedName name="lvkfeqvlkqe">#REF!</definedName>
    <definedName name="M_CapitalAvg">[29]ReportsParameters!$B$32</definedName>
    <definedName name="M_CoName">[29]ReportsParameters!$B$29</definedName>
    <definedName name="M_Denomination">[29]ReportsParameters!$B$38</definedName>
    <definedName name="M_FinanseerTitle">[29]ReportsParameters!$B$33</definedName>
    <definedName name="M_Lf">[29]ReportsParameters!$C$19</definedName>
    <definedName name="M_Pf">[29]ReportsParameters!$C$20</definedName>
    <definedName name="M_PrintFrom">[29]ReportsParameters!$B$11</definedName>
    <definedName name="M_PrintTo">[29]ReportsParameters!$B$12</definedName>
    <definedName name="M_Pt">[29]ReportsParameters!$C$21</definedName>
    <definedName name="M_SSAdjustments">[29]ReportsParameters!$B$26</definedName>
    <definedName name="m105." localSheetId="1">#REF!</definedName>
    <definedName name="m105." localSheetId="2">#REF!</definedName>
    <definedName name="m105." localSheetId="6">#REF!</definedName>
    <definedName name="m105.">#REF!</definedName>
    <definedName name="MailSystem">"Mail System"</definedName>
    <definedName name="MailSystem_Grade">"C"</definedName>
    <definedName name="MAIN">#REF!</definedName>
    <definedName name="MAIN_E">#REF!</definedName>
    <definedName name="mal">#REF!</definedName>
    <definedName name="MARINE">#N/A</definedName>
    <definedName name="MaruHold">'[15]Core Assumptions'!$C$358</definedName>
    <definedName name="MaruOGI">'[15]Core Assumptions'!$G$358</definedName>
    <definedName name="master_ref">[61]Input!$J$8</definedName>
    <definedName name="masterdata">#REF!</definedName>
    <definedName name="MAT">#REF!</definedName>
    <definedName name="MATAV__Hungary">[16]List_ratios!#REF!</definedName>
    <definedName name="MATC.AmtTaxCredUs115JAA">[6]EI_MAT!$H$53</definedName>
    <definedName name="MATC.TaxOthProvCurrAssYr">[6]EI_MAT!$H$41</definedName>
    <definedName name="MATC.TaxUs115JBCurrAssYr">[6]EI_MAT!$H$40</definedName>
    <definedName name="Maximum_DER">'[40]SBI - PFSBU - P90'!$A$52</definedName>
    <definedName name="mdno">'[15]Core Assumptions'!$D$218</definedName>
    <definedName name="Melawan_Transport_Base" localSheetId="1">#REF!</definedName>
    <definedName name="Melawan_Transport_Base" localSheetId="2">#REF!</definedName>
    <definedName name="Melawan_Transport_Base" localSheetId="6">#REF!</definedName>
    <definedName name="Melawan_Transport_Base">#REF!</definedName>
    <definedName name="Melawan_Transport_SEN" localSheetId="1">#REF!</definedName>
    <definedName name="Melawan_Transport_SEN" localSheetId="2">#REF!</definedName>
    <definedName name="Melawan_Transport_SEN" localSheetId="6">#REF!</definedName>
    <definedName name="Melawan_Transport_SEN">#REF!</definedName>
    <definedName name="MelawanEsc_Base" localSheetId="1">#REF!</definedName>
    <definedName name="MelawanEsc_Base" localSheetId="2">#REF!</definedName>
    <definedName name="MelawanEsc_Base" localSheetId="6">#REF!</definedName>
    <definedName name="MelawanEsc_Base">#REF!</definedName>
    <definedName name="MelawanEsc_SEN" localSheetId="2">#REF!</definedName>
    <definedName name="MelawanEsc_SEN">#REF!</definedName>
    <definedName name="Melawanprice_Base" localSheetId="2">#REF!</definedName>
    <definedName name="Melawanprice_Base">#REF!</definedName>
    <definedName name="MelawanPrice_SEN" localSheetId="2">#REF!</definedName>
    <definedName name="MelawanPrice_SEN">#REF!</definedName>
    <definedName name="MERCOps">'[15]Core Assumptions'!$H$161:$AS$171</definedName>
    <definedName name="MERCType">'[15]Core Assumptions'!$C$163:$E$171</definedName>
    <definedName name="Methods">#REF!</definedName>
    <definedName name="millions">1000000</definedName>
    <definedName name="Min_SPV" localSheetId="1">#REF!</definedName>
    <definedName name="Min_SPV" localSheetId="2">#REF!</definedName>
    <definedName name="Min_SPV" localSheetId="6">#REF!</definedName>
    <definedName name="Min_SPV">#REF!</definedName>
    <definedName name="Minimum_DSCR">[23]Assumptions!$I$32</definedName>
    <definedName name="Minimum_FACR">'[40]SBI - PFSBU - P90'!$A$47</definedName>
    <definedName name="Minimum_ICR">'[40]SBI - PFSBU - P90'!$A$46</definedName>
    <definedName name="minq1">[6]Calculator!$O$9</definedName>
    <definedName name="minq2">[6]Calculator!$O$10</definedName>
    <definedName name="MISC">#REF!</definedName>
    <definedName name="MIX_ECO">[11]Assumptions!$D$92</definedName>
    <definedName name="Mix_Eco_Base" localSheetId="1">#REF!</definedName>
    <definedName name="Mix_Eco_Base" localSheetId="2">#REF!</definedName>
    <definedName name="Mix_Eco_Base" localSheetId="6">#REF!</definedName>
    <definedName name="Mix_Eco_Base">#REF!</definedName>
    <definedName name="Mix_Eco_Sen" localSheetId="1">#REF!</definedName>
    <definedName name="Mix_Eco_Sen" localSheetId="2">#REF!</definedName>
    <definedName name="Mix_Eco_Sen" localSheetId="6">#REF!</definedName>
    <definedName name="Mix_Eco_Sen">#REF!</definedName>
    <definedName name="MIX_MEL">[11]Assumptions!$C$92</definedName>
    <definedName name="Mix_Melawan_Base" localSheetId="1">#REF!</definedName>
    <definedName name="Mix_Melawan_Base" localSheetId="2">#REF!</definedName>
    <definedName name="Mix_Melawan_Base" localSheetId="6">#REF!</definedName>
    <definedName name="Mix_Melawan_Base">#REF!</definedName>
    <definedName name="Mix_Melawan_SEN" localSheetId="1">#REF!</definedName>
    <definedName name="Mix_Melawan_SEN" localSheetId="2">#REF!</definedName>
    <definedName name="Mix_Melawan_SEN" localSheetId="6">#REF!</definedName>
    <definedName name="Mix_Melawan_SEN">#REF!</definedName>
    <definedName name="mktvalue97">#REF!</definedName>
    <definedName name="mmac">'[15]Core Assumptions'!$E$220</definedName>
    <definedName name="mmno">'[15]Core Assumptions'!$C$218</definedName>
    <definedName name="MN">[11]Indices!$B$172</definedName>
    <definedName name="Monetary_Precision">#REF!</definedName>
    <definedName name="Month">#REF!</definedName>
    <definedName name="MOTORCAR">#REF!</definedName>
    <definedName name="mould">#REF!</definedName>
    <definedName name="mrk">#REF!</definedName>
    <definedName name="mtax">'[15]Core Assumptions'!$D$51</definedName>
    <definedName name="mva">#REF!</definedName>
    <definedName name="myDialog">"dial"</definedName>
    <definedName name="NA_Average">[16]List_ratios!#REF!</definedName>
    <definedName name="name">[66]Company!$C$16</definedName>
    <definedName name="NDC">[6]Calculator!$M$47</definedName>
    <definedName name="new" localSheetId="1" hidden="1">[67]CE!#REF!</definedName>
    <definedName name="new" localSheetId="2" hidden="1">[67]CE!#REF!</definedName>
    <definedName name="new" localSheetId="6" hidden="1">[67]CE!#REF!</definedName>
    <definedName name="new" hidden="1">[67]CE!#REF!</definedName>
    <definedName name="New_Zealand">[16]List_ratios!#REF!</definedName>
    <definedName name="NEWLINE">'[15]Core Assumptions'!$C$251</definedName>
    <definedName name="newmr">[6]Calculator!$P$5</definedName>
    <definedName name="nnkklj" localSheetId="1">#REF!</definedName>
    <definedName name="nnkklj" localSheetId="2">#REF!</definedName>
    <definedName name="nnkklj" localSheetId="6">#REF!</definedName>
    <definedName name="nnkklj">#REF!</definedName>
    <definedName name="NO_G" localSheetId="1">#REF!</definedName>
    <definedName name="NO_G" localSheetId="2">#REF!</definedName>
    <definedName name="NO_G" localSheetId="6">#REF!</definedName>
    <definedName name="NO_G">#REF!</definedName>
    <definedName name="nonop">[8]Capital!$Q$82:$Q$88</definedName>
    <definedName name="NOPAT">#REF!</definedName>
    <definedName name="nopat97">#REF!</definedName>
    <definedName name="nopatadj">#REF!</definedName>
    <definedName name="nopatcapital97">#REF!</definedName>
    <definedName name="NOPATLink">[29]Nopat_by_Years_Valuation!$B$8</definedName>
    <definedName name="nopatsales97">#REF!</definedName>
    <definedName name="norms">#REF!</definedName>
    <definedName name="ntax">'[15]Core Assumptions'!$E$51</definedName>
    <definedName name="Num_Pmt_Per_Year">#REF!</definedName>
    <definedName name="Number_of_Payments">MATCH(0.01,End_Bal,-1)+1</definedName>
    <definedName name="O" localSheetId="1">#REF!</definedName>
    <definedName name="O" localSheetId="2">#REF!</definedName>
    <definedName name="O" localSheetId="6">#REF!</definedName>
    <definedName name="O">#REF!</definedName>
    <definedName name="oandm_var_mod">[23]Assumptions!$L$40</definedName>
    <definedName name="oc">[68]Sensitivity!$J$12</definedName>
    <definedName name="oldsur_usincome">[6]Calculator!$P$4</definedName>
    <definedName name="Olklkk" localSheetId="1">#REF!</definedName>
    <definedName name="Olklkk" localSheetId="2">#REF!</definedName>
    <definedName name="Olklkk" localSheetId="6">#REF!</definedName>
    <definedName name="Olklkk">#REF!</definedName>
    <definedName name="OM.5" localSheetId="1">#REF!</definedName>
    <definedName name="OM.5" localSheetId="2">#REF!</definedName>
    <definedName name="OM.5" localSheetId="6">#REF!</definedName>
    <definedName name="OM.5">#REF!</definedName>
    <definedName name="OM_1" localSheetId="1">#REF!</definedName>
    <definedName name="OM_1" localSheetId="2">#REF!</definedName>
    <definedName name="OM_1" localSheetId="6">#REF!</definedName>
    <definedName name="OM_1">#REF!</definedName>
    <definedName name="OM_1.5" localSheetId="2">#REF!</definedName>
    <definedName name="OM_1.5">#REF!</definedName>
    <definedName name="OM_2" localSheetId="2">#REF!</definedName>
    <definedName name="OM_2">#REF!</definedName>
    <definedName name="OM_2.5" localSheetId="2">#REF!</definedName>
    <definedName name="OM_2.5">#REF!</definedName>
    <definedName name="OM_3" localSheetId="2">#REF!</definedName>
    <definedName name="OM_3">#REF!</definedName>
    <definedName name="ONM_Base" localSheetId="2">#REF!</definedName>
    <definedName name="ONM_Base">#REF!</definedName>
    <definedName name="ONM_SEN" localSheetId="2">#REF!</definedName>
    <definedName name="ONM_SEN">#REF!</definedName>
    <definedName name="order_value" localSheetId="2">#REF!</definedName>
    <definedName name="order_value">#REF!</definedName>
    <definedName name="os.BalanceNoRaceHorse">[6]CG_OS!$J$91</definedName>
    <definedName name="os.BalanceOwnRaceHorse">[6]CG_OS!$J$97</definedName>
    <definedName name="os.DeductSec57">[6]CG_OS!$H$96</definedName>
    <definedName name="os.Receipts">[6]CG_OS!$H$95</definedName>
    <definedName name="os.TotalOSGross">[6]CG_OS!$J$86</definedName>
    <definedName name="os.TotDeductions">[6]CG_OS!$H$90</definedName>
    <definedName name="os.TotOthSrcNoRaceHorse">[6]CG_OS!$J$93</definedName>
    <definedName name="os.WinLottRacePuzz">[6]CG_OS!$J$92</definedName>
    <definedName name="osloss1.unabs">'[6]CYLA BFLA'!$F$61</definedName>
    <definedName name="otherosincome">'[6]CYLA BFLA'!$O$15</definedName>
    <definedName name="otherosincome.bf">'[6]CYLA BFLA'!$AF$15</definedName>
    <definedName name="otherosincome.bp">'[6]CYLA BFLA'!$AB$15</definedName>
    <definedName name="otherosincome.hp">'[6]CYLA BFLA'!$X$15</definedName>
    <definedName name="otherosincome.ih">'[6]CYLA BFLA'!$Q$15</definedName>
    <definedName name="otherosincome.os">'[6]CYLA BFLA'!$T$15</definedName>
    <definedName name="otherosincome.rem">'[6]CYLA BFLA'!$AO$12</definedName>
    <definedName name="otherosloss">'[6]CYLA BFLA'!$P$15</definedName>
    <definedName name="otherosloss.aftbfl">'[6]CYLA BFLA'!$AH$15</definedName>
    <definedName name="otherosloss.bf">'[6]CYLA BFLA'!$AE$15</definedName>
    <definedName name="otherosloss.bfadj">'[6]CYLA BFLA'!$AG$15</definedName>
    <definedName name="otherosloss.bp">'[6]CYLA BFLA'!$AD$15</definedName>
    <definedName name="otherosloss.hp">'[6]CYLA BFLA'!$Z$15</definedName>
    <definedName name="otherosloss.ih">'[6]CYLA BFLA'!$R$15</definedName>
    <definedName name="otherosloss.os">'[6]CYLA BFLA'!$V$15</definedName>
    <definedName name="otherosloss.unabs">'[6]CYLA BFLA'!$AN$12</definedName>
    <definedName name="OTHERS">#REF!</definedName>
    <definedName name="OTHLIAB">#REF!</definedName>
    <definedName name="othSecinclnlhrs.IncOfCurYrAfterSetOff3">'[6]CYLA BFLA'!$H$12</definedName>
    <definedName name="othSecinclnlhrs.IncOfCurYrUnderThatHead3">'[6]CYLA BFLA'!$D$12</definedName>
    <definedName name="othsrcincl.BFlossPrevYrUndSameHeadSetoff5">'[6]CYLA BFLA'!$E$26</definedName>
    <definedName name="othsrcincl.BFUnabsorbedDeprSetoff5">'[6]CYLA BFLA'!$F$26</definedName>
    <definedName name="OUTPUT_AREA">#REF!</definedName>
    <definedName name="Outputs">#REF!</definedName>
    <definedName name="P" localSheetId="2">#REF!</definedName>
    <definedName name="P">#REF!</definedName>
    <definedName name="P_L">#REF!</definedName>
    <definedName name="P_M">#REF!</definedName>
    <definedName name="P90_var_mod">[23]Assumptions!$L$41</definedName>
    <definedName name="PAF">[11]Assumptions!$C$44</definedName>
    <definedName name="PAF_Base" localSheetId="1">#REF!</definedName>
    <definedName name="PAF_Base" localSheetId="2">#REF!</definedName>
    <definedName name="PAF_Base" localSheetId="6">#REF!</definedName>
    <definedName name="PAF_Base">#REF!</definedName>
    <definedName name="PAF_SEN" localSheetId="1">#REF!</definedName>
    <definedName name="PAF_SEN" localSheetId="2">#REF!</definedName>
    <definedName name="PAF_SEN" localSheetId="6">#REF!</definedName>
    <definedName name="PAF_SEN">#REF!</definedName>
    <definedName name="PAGE1" localSheetId="1">#REF!</definedName>
    <definedName name="PAGE1" localSheetId="2">#REF!</definedName>
    <definedName name="PAGE1" localSheetId="6">#REF!</definedName>
    <definedName name="PAGE1">#REF!</definedName>
    <definedName name="page10" localSheetId="2">#REF!</definedName>
    <definedName name="page10">#REF!</definedName>
    <definedName name="PAGE10_6" localSheetId="2">#REF!</definedName>
    <definedName name="PAGE10_6">#REF!</definedName>
    <definedName name="PAGE11_6" localSheetId="2">#REF!</definedName>
    <definedName name="PAGE11_6">#REF!</definedName>
    <definedName name="PAGE12_6" localSheetId="2">#REF!</definedName>
    <definedName name="PAGE12_6">#REF!</definedName>
    <definedName name="PAGE14" localSheetId="2">#REF!</definedName>
    <definedName name="PAGE14">#REF!</definedName>
    <definedName name="PAGE15" localSheetId="2">#REF!</definedName>
    <definedName name="PAGE15">#REF!</definedName>
    <definedName name="PAGE16" localSheetId="2">#REF!</definedName>
    <definedName name="PAGE16">#REF!</definedName>
    <definedName name="PAGE17" localSheetId="2">#REF!</definedName>
    <definedName name="PAGE17">#REF!</definedName>
    <definedName name="PAGE18" localSheetId="2">#REF!</definedName>
    <definedName name="PAGE18">#REF!</definedName>
    <definedName name="PAGE19" localSheetId="2">#REF!</definedName>
    <definedName name="PAGE19">#REF!</definedName>
    <definedName name="PAGE2" localSheetId="2">#REF!</definedName>
    <definedName name="PAGE2">#REF!</definedName>
    <definedName name="PAGE2_6" localSheetId="2">#REF!</definedName>
    <definedName name="PAGE2_6">#REF!</definedName>
    <definedName name="PAGE20" localSheetId="2">#REF!</definedName>
    <definedName name="PAGE20">#REF!</definedName>
    <definedName name="PAGE21" localSheetId="2">#REF!</definedName>
    <definedName name="PAGE21">#REF!</definedName>
    <definedName name="PAGE210" localSheetId="2">#REF!</definedName>
    <definedName name="PAGE210">#REF!</definedName>
    <definedName name="PAGE22" localSheetId="2">#REF!</definedName>
    <definedName name="PAGE22">#REF!</definedName>
    <definedName name="PAGE23" localSheetId="2">#REF!</definedName>
    <definedName name="PAGE23">#REF!</definedName>
    <definedName name="PAGE24" localSheetId="2">#REF!</definedName>
    <definedName name="PAGE24">#REF!</definedName>
    <definedName name="PAGE25" localSheetId="2">#REF!</definedName>
    <definedName name="PAGE25">#REF!</definedName>
    <definedName name="PAGE26" localSheetId="2">#REF!</definedName>
    <definedName name="PAGE26">#REF!</definedName>
    <definedName name="PAGE27" localSheetId="2">#REF!</definedName>
    <definedName name="PAGE27">#REF!</definedName>
    <definedName name="PAGE28" localSheetId="2">#REF!</definedName>
    <definedName name="PAGE28">#REF!</definedName>
    <definedName name="PAGE29" localSheetId="2">#REF!</definedName>
    <definedName name="PAGE29">#REF!</definedName>
    <definedName name="PAGE3_6" localSheetId="2">#REF!</definedName>
    <definedName name="PAGE3_6">#REF!</definedName>
    <definedName name="page34" localSheetId="2">#REF!</definedName>
    <definedName name="page34">#REF!</definedName>
    <definedName name="Page35" localSheetId="2">#REF!</definedName>
    <definedName name="Page35">#REF!</definedName>
    <definedName name="PAGE4_6" localSheetId="2">#REF!</definedName>
    <definedName name="PAGE4_6">#REF!</definedName>
    <definedName name="PAGE5_6" localSheetId="2">#REF!</definedName>
    <definedName name="PAGE5_6">#REF!</definedName>
    <definedName name="page50" localSheetId="2">#REF!</definedName>
    <definedName name="page50">#REF!</definedName>
    <definedName name="page51" localSheetId="2">#REF!</definedName>
    <definedName name="page51">#REF!</definedName>
    <definedName name="page52" localSheetId="2">#REF!</definedName>
    <definedName name="page52">#REF!</definedName>
    <definedName name="PAGE6" localSheetId="2">#REF!</definedName>
    <definedName name="PAGE6">#REF!</definedName>
    <definedName name="PAGE6_6" localSheetId="2">#REF!</definedName>
    <definedName name="PAGE6_6">#REF!</definedName>
    <definedName name="PAGE7" localSheetId="2">#REF!</definedName>
    <definedName name="PAGE7">#REF!</definedName>
    <definedName name="PAGE7_6" localSheetId="2">#REF!</definedName>
    <definedName name="PAGE7_6">#REF!</definedName>
    <definedName name="PAGE8" localSheetId="2">#REF!</definedName>
    <definedName name="PAGE8">#REF!</definedName>
    <definedName name="PAGE8_6U1A" localSheetId="2">#REF!</definedName>
    <definedName name="PAGE8_6U1A">#REF!</definedName>
    <definedName name="PAGE8_6U1B" localSheetId="2">#REF!</definedName>
    <definedName name="PAGE8_6U1B">#REF!</definedName>
    <definedName name="PAGE8_6U2A" localSheetId="2">#REF!</definedName>
    <definedName name="PAGE8_6U2A">#REF!</definedName>
    <definedName name="PAGE8_6U2B" localSheetId="2">#REF!</definedName>
    <definedName name="PAGE8_6U2B">#REF!</definedName>
    <definedName name="PAGE8_6U3A" localSheetId="2">#REF!</definedName>
    <definedName name="PAGE8_6U3A">#REF!</definedName>
    <definedName name="PAGE8_6U3B" localSheetId="2">#REF!</definedName>
    <definedName name="PAGE8_6U3B">#REF!</definedName>
    <definedName name="PAGE9" localSheetId="2">#REF!</definedName>
    <definedName name="PAGE9">#REF!</definedName>
    <definedName name="PAGE9_6" localSheetId="2">#REF!</definedName>
    <definedName name="PAGE9_6">#REF!</definedName>
    <definedName name="PandL">#REF!</definedName>
    <definedName name="PART1">#REF!</definedName>
    <definedName name="partc.AggreFBTLiability">[6]PART_C!$J$17</definedName>
    <definedName name="partc.DefaultFileUs115WK">[6]PART_C!$H$15</definedName>
    <definedName name="partc.DefaultPayUs115WJ3">[6]PART_C!$H$14</definedName>
    <definedName name="partc.EducationCess">[6]PART_C!$J$11</definedName>
    <definedName name="partc.FBTPayable">[6]PART_C!$J$9</definedName>
    <definedName name="partc.SurchargeOnFBT">[6]PART_C!$J$10</definedName>
    <definedName name="partc.TotalTaxesPaid">[6]PART_C!$J$21</definedName>
    <definedName name="partc.TotFBTInterestPayable">[6]PART_C!$J$16</definedName>
    <definedName name="partc.TotFBTLiability">[6]PART_C!$J$12</definedName>
    <definedName name="partc.TotValueOfFBT">[6]PART_C!$J$8</definedName>
    <definedName name="PASTE_LoanCOALSPV" localSheetId="1">#REF!</definedName>
    <definedName name="PASTE_LoanCOALSPV" localSheetId="2">#REF!</definedName>
    <definedName name="PASTE_LoanCOALSPV" localSheetId="6">#REF!</definedName>
    <definedName name="PASTE_LoanCOALSPV">#REF!</definedName>
    <definedName name="Pay_Date">#REF!</definedName>
    <definedName name="Pay_Num">#REF!</definedName>
    <definedName name="Payment_Date">DATE(YEAR(Loan_Start),MONTH(Loan_Start)+Payment_Number,DAY(Loan_Start))</definedName>
    <definedName name="PBTAprActual">#REF!</definedName>
    <definedName name="PBTAugActual">#REF!</definedName>
    <definedName name="PBTDecProj">#REF!</definedName>
    <definedName name="PBTFebProj">#REF!</definedName>
    <definedName name="PBTJanProj">#REF!</definedName>
    <definedName name="PBTJulyActual">#REF!</definedName>
    <definedName name="PBTJuneProj">#REF!</definedName>
    <definedName name="PBTMarProj">#REF!</definedName>
    <definedName name="PBTMayActual">#REF!</definedName>
    <definedName name="PBTNovProj">#REF!</definedName>
    <definedName name="PBTOctProj">#REF!</definedName>
    <definedName name="PBTSepProj">#REF!</definedName>
    <definedName name="pc">[58]Sensitivity!$F$9</definedName>
    <definedName name="PC_1" localSheetId="1">#REF!</definedName>
    <definedName name="PC_1" localSheetId="2">#REF!</definedName>
    <definedName name="PC_1" localSheetId="6">#REF!</definedName>
    <definedName name="PC_1">#REF!</definedName>
    <definedName name="PC_2" localSheetId="2">#REF!</definedName>
    <definedName name="PC_2">#REF!</definedName>
    <definedName name="PC_3" localSheetId="2">#REF!</definedName>
    <definedName name="PC_3">#REF!</definedName>
    <definedName name="PC_4" localSheetId="2">#REF!</definedName>
    <definedName name="PC_4">#REF!</definedName>
    <definedName name="PC_5" localSheetId="2">#REF!</definedName>
    <definedName name="PC_5">#REF!</definedName>
    <definedName name="PC_6" localSheetId="2">#REF!</definedName>
    <definedName name="PC_6">#REF!</definedName>
    <definedName name="PEHigh">[46]Factset!$IU$29</definedName>
    <definedName name="PELow">[46]Factset!$IU$30</definedName>
    <definedName name="Per10080G.DonationAmt">'[6]80G'!$I$4:$I$8</definedName>
    <definedName name="Per10080G.EligibleAmt">'[6]80G'!$J$4:$J$8</definedName>
    <definedName name="Per10080G.TotDon100Percent">'[6]80G'!$I$10</definedName>
    <definedName name="Per10080G.TotElig100Percent">'[6]80G'!$J$10</definedName>
    <definedName name="Per5080G.DonationAmt">'[6]80G'!$I$50:$I$54</definedName>
    <definedName name="Per5080G.EligibleAmt">'[6]80G'!$J$50:$J$54</definedName>
    <definedName name="Per5080G.TotalEligibleDonationsUs80G">'[6]80G'!$J$61</definedName>
    <definedName name="Per5080G.TotDon100Percent">'[6]80G'!$I$56</definedName>
    <definedName name="Per5080G.TotElig100Percent">'[6]80G'!$J$56</definedName>
    <definedName name="Percent_Threshold">#REF!</definedName>
    <definedName name="periodcerc">'[15]Core Assumptions'!$G$220</definedName>
    <definedName name="periodmerc">'[15]Core Assumptions'!$G$219</definedName>
    <definedName name="PerNO5080G.DonationAmt">'[6]80G'!$I$18:$I$22</definedName>
    <definedName name="PerNO5080G.EligibleAmtCalc">'[6]80G'!$O$18:$O$22</definedName>
    <definedName name="PerNO5080G.TotDon100Percent">'[6]80G'!$I$24</definedName>
    <definedName name="PerNO5080G.TotElig100Percent">'[6]80G'!$J$24</definedName>
    <definedName name="PerYES10080G.DonationAmt">'[6]80G'!$I$34:$I$38</definedName>
    <definedName name="PerYES10080G.EligibleAmt">'[6]80G'!$J$34:$J$38</definedName>
    <definedName name="PerYES10080G.TotDon100Percent">'[6]80G'!$I$40</definedName>
    <definedName name="PerYES10080G.TotElig100Percent">'[6]80G'!$J$40</definedName>
    <definedName name="Philippines_PLDT">[16]List_ratios!#REF!</definedName>
    <definedName name="PIC">"Picture 1"</definedName>
    <definedName name="PKG.CHGS.">#REF!</definedName>
    <definedName name="PKTCLHold">'[15]Core Assumptions'!$C$361</definedName>
    <definedName name="PKTCLOGI">'[15]Core Assumptions'!$G$361</definedName>
    <definedName name="PL" localSheetId="1">#REF!</definedName>
    <definedName name="PL" localSheetId="2">#REF!</definedName>
    <definedName name="PL" localSheetId="6">#REF!</definedName>
    <definedName name="PL">#REF!</definedName>
    <definedName name="PL.BalBFPrevYr">[6]PROFIT_LOSS!$J$96</definedName>
    <definedName name="PL.BusinessReceipts">[6]PROFIT_LOSS!$J$2</definedName>
    <definedName name="PL.ClosingStock">[6]PROFIT_LOSS!$J$21</definedName>
    <definedName name="PL.DepreciationAmort">[6]PROFIT_LOSS!$J$90</definedName>
    <definedName name="PL.Expenses">[6]PROFIT_LOSS!$J$108</definedName>
    <definedName name="PL.GrossProfit">[6]PROFIT_LOSS!$J$107</definedName>
    <definedName name="PL.InterestExpdr">[6]PROFIT_LOSS!$J$89</definedName>
    <definedName name="PL.NetProfit">[6]PROFIT_LOSS!$J$109</definedName>
    <definedName name="PL.PBIDTA">[6]PROFIT_LOSS!$J$88</definedName>
    <definedName name="PL.PBT">[6]PROFIT_LOSS!$J$91</definedName>
    <definedName name="PL.ProfitAfterTax">[6]PROFIT_LOSS!$J$95</definedName>
    <definedName name="PL.TotCreditsToPL">[6]PROFIT_LOSS!$J$22</definedName>
    <definedName name="PL.TotOthIncome">[6]PROFIT_LOSS!$J$20</definedName>
    <definedName name="PLAN">[69]PLAN!$A$2:$A$32</definedName>
    <definedName name="PLAN_LIST">[69]PLAN!$A$2:$A$65536</definedName>
    <definedName name="plan1">[57]Input!$B$159</definedName>
    <definedName name="plan10">[57]Input!$K$159</definedName>
    <definedName name="plan2">[57]Input!$C$159</definedName>
    <definedName name="plan3">[57]Input!$D$159</definedName>
    <definedName name="plan4">[57]Input!$E$159</definedName>
    <definedName name="plan5">[57]Input!$F$159</definedName>
    <definedName name="plan6">[57]Input!$G$159</definedName>
    <definedName name="plan7">[57]Input!$H$159</definedName>
    <definedName name="plan8">[57]Input!$I$159</definedName>
    <definedName name="plan9">[57]Input!$J$159</definedName>
    <definedName name="plant">'[70]Freehold Land '!$A$6:$L$10</definedName>
    <definedName name="PLANT_LIST">[71]PLANT!$D$2:$D$65504</definedName>
    <definedName name="PLANT_TYPE_LIST">[71]PLANT_TYPE!$A$2:$A$65536</definedName>
    <definedName name="PLCrEx.TotExciseCustomsVAT">[6]PROFIT_LOSS!$J$8</definedName>
    <definedName name="PLF">[11]Assumptions!$C$45</definedName>
    <definedName name="PLF_Base" localSheetId="1">#REF!</definedName>
    <definedName name="PLF_Base" localSheetId="2">#REF!</definedName>
    <definedName name="PLF_Base" localSheetId="6">#REF!</definedName>
    <definedName name="PLF_Base">#REF!</definedName>
    <definedName name="PLF_SEN" localSheetId="1">#REF!</definedName>
    <definedName name="PLF_SEN" localSheetId="2">#REF!</definedName>
    <definedName name="PLF_SEN" localSheetId="6">#REF!</definedName>
    <definedName name="PLF_SEN">#REF!</definedName>
    <definedName name="Pop_Ratio" localSheetId="1">#REF!</definedName>
    <definedName name="Pop_Ratio" localSheetId="2">#REF!</definedName>
    <definedName name="Pop_Ratio" localSheetId="6">#REF!</definedName>
    <definedName name="Pop_Ratio">#REF!</definedName>
    <definedName name="POST">#REF!</definedName>
    <definedName name="POWER">#REF!</definedName>
    <definedName name="power_existing_furnace">[36]Assum!$C$362:$M$374</definedName>
    <definedName name="power_new_furnace">[36]Assum!$C$377:$M$389</definedName>
    <definedName name="ppp">'[8]Print Menu'!$A$5</definedName>
    <definedName name="pptt">[57]b!$C$11</definedName>
    <definedName name="PR_RTL">[11]Input!$C$34</definedName>
    <definedName name="Premium" localSheetId="1">#REF!</definedName>
    <definedName name="Premium" localSheetId="2">#REF!</definedName>
    <definedName name="Premium" localSheetId="6">#REF!</definedName>
    <definedName name="Premium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F_1" localSheetId="1">#REF!</definedName>
    <definedName name="PRF_1" localSheetId="2">#REF!</definedName>
    <definedName name="PRF_1" localSheetId="6">#REF!</definedName>
    <definedName name="PRF_1">#REF!</definedName>
    <definedName name="PRF_2_P1" localSheetId="1">#REF!</definedName>
    <definedName name="PRF_2_P1" localSheetId="2">#REF!</definedName>
    <definedName name="PRF_2_P1" localSheetId="6">#REF!</definedName>
    <definedName name="PRF_2_P1">#REF!</definedName>
    <definedName name="PRF_2_P2" localSheetId="2">#REF!</definedName>
    <definedName name="PRF_2_P2">#REF!</definedName>
    <definedName name="PRF_3_AN1" localSheetId="2">#REF!</definedName>
    <definedName name="PRF_3_AN1">#REF!</definedName>
    <definedName name="PRF_3_AN2" localSheetId="2">#REF!</definedName>
    <definedName name="PRF_3_AN2">#REF!</definedName>
    <definedName name="PRF_3_AN3" localSheetId="2">#REF!</definedName>
    <definedName name="PRF_3_AN3">#REF!</definedName>
    <definedName name="price97">#REF!</definedName>
    <definedName name="Princ">#REF!</definedName>
    <definedName name="Print">'[72]Annex 1 &amp; 2'!$A$1:$H$65</definedName>
    <definedName name="Print_Accounts_lacs">#REF!</definedName>
    <definedName name="_xlnm.Print_Area" localSheetId="1">#REF!</definedName>
    <definedName name="_xlnm.Print_Area" localSheetId="2">'[73]Dep It'!#REF!</definedName>
    <definedName name="_xlnm.Print_Area" localSheetId="6">#REF!</definedName>
    <definedName name="_xlnm.Print_Area">#REF!</definedName>
    <definedName name="Print_Area_2">#REF!</definedName>
    <definedName name="Print_Area_3">#REF!</definedName>
    <definedName name="Print_Area_5">'[72]Opening Balance'!#REF!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>#REF!</definedName>
    <definedName name="Print_Area_Reset">OFFSET(Full_Print,0,0,Last_Row)</definedName>
    <definedName name="Print_Details">#REF!</definedName>
    <definedName name="Print_Hotels">#REF!</definedName>
    <definedName name="Print_Range">#REF!</definedName>
    <definedName name="Print_Title">#REF!</definedName>
    <definedName name="_xlnm.Print_Titles">#REF!</definedName>
    <definedName name="Print_Titles_MI">#REF!,#REF!</definedName>
    <definedName name="Printed_Accounts">#REF!</definedName>
    <definedName name="PUB">#REF!</definedName>
    <definedName name="PUB_UserID" hidden="1">"MAYERX"</definedName>
    <definedName name="PY_Accounts_Receivable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">'[74]A 3.7'!$I$35,'[74]A 3.7'!$I$44</definedName>
    <definedName name="Qtr1F">[6]IT_DDTP!$X$29</definedName>
    <definedName name="Qtr2F">[6]IT_DDTP!$Y$29</definedName>
    <definedName name="Qtr3F">[6]IT_DDTP!$Z$29</definedName>
    <definedName name="Qtr4F">[6]IT_DDTP!$AA$29</definedName>
    <definedName name="Qtr5F">[6]IT_DDTP!$AB$29</definedName>
    <definedName name="QualifyingAmount80G">'[6]80G'!$N$1</definedName>
    <definedName name="quickfield">#REF!</definedName>
    <definedName name="R_Factor">#REF!</definedName>
    <definedName name="racehorseincome.bf">'[6]CYLA BFLA'!$AF$14</definedName>
    <definedName name="racehorseincome.bp">'[6]CYLA BFLA'!$AB$14</definedName>
    <definedName name="racehorseincome.hp">'[6]CYLA BFLA'!$X$14</definedName>
    <definedName name="racehorseincome.ih">'[6]CYLA BFLA'!$Q$14</definedName>
    <definedName name="racehorseincome.os">'[6]CYLA BFLA'!$T$14</definedName>
    <definedName name="racehorseincome.rem">'[6]CYLA BFLA'!$AO$14</definedName>
    <definedName name="racehorseloss.aftbfl">'[6]CYLA BFLA'!$AH$14</definedName>
    <definedName name="racehorseloss.bf">'[6]CYLA BFLA'!$AE$14</definedName>
    <definedName name="racehorseloss.bfadj">'[6]CYLA BFLA'!$AG$14</definedName>
    <definedName name="racehorseloss.bp">'[6]CYLA BFLA'!$AD$14</definedName>
    <definedName name="racehorseloss.hp">'[6]CYLA BFLA'!$Z$14</definedName>
    <definedName name="racehorseloss.ih">'[6]CYLA BFLA'!$R$14</definedName>
    <definedName name="racehorseloss.os">'[6]CYLA BFLA'!$V$14</definedName>
    <definedName name="racehorseloss.unabs">'[6]CYLA BFLA'!$AN$14</definedName>
    <definedName name="racehorseosincome">'[6]CYLA BFLA'!$O$14</definedName>
    <definedName name="racehorseosloss">'[6]CYLA BFLA'!$P$14</definedName>
    <definedName name="RATE">#REF!</definedName>
    <definedName name="RAUX" localSheetId="1">#REF!</definedName>
    <definedName name="RAUX" localSheetId="2">#REF!</definedName>
    <definedName name="RAUX" localSheetId="6">#REF!</definedName>
    <definedName name="RAUX">#REF!</definedName>
    <definedName name="RAWMAT">'[47]Data Input'!$B$195:$P$272</definedName>
    <definedName name="RBASE" localSheetId="1">#REF!</definedName>
    <definedName name="RBASE" localSheetId="2">#REF!</definedName>
    <definedName name="RBASE" localSheetId="6">#REF!</definedName>
    <definedName name="RBASE">#REF!</definedName>
    <definedName name="RCAP" localSheetId="1">#REF!</definedName>
    <definedName name="RCAP" localSheetId="2">#REF!</definedName>
    <definedName name="RCAP" localSheetId="6">#REF!</definedName>
    <definedName name="RCAP">#REF!</definedName>
    <definedName name="RCERC" localSheetId="2">#REF!</definedName>
    <definedName name="RCERC">#REF!</definedName>
    <definedName name="RCOALCOST" localSheetId="2">#REF!</definedName>
    <definedName name="RCOALCOST">#REF!</definedName>
    <definedName name="RCoalScenario" localSheetId="2">#REF!</definedName>
    <definedName name="RCoalScenario">#REF!</definedName>
    <definedName name="rdterm">#REF!</definedName>
    <definedName name="Rebate_AgriInc_Calc">[6]Calculator!$D$18</definedName>
    <definedName name="recap_dividend">"Picture 69"</definedName>
    <definedName name="recap_repurchase">"Picture 64"</definedName>
    <definedName name="RECOMMENDATION">" 
"</definedName>
    <definedName name="_xlnm.Recorder">#REF!</definedName>
    <definedName name="Red_Tariff_.25" localSheetId="1">#REF!</definedName>
    <definedName name="Red_Tariff_.25" localSheetId="2">#REF!</definedName>
    <definedName name="Red_Tariff_.25" localSheetId="6">#REF!</definedName>
    <definedName name="Red_Tariff_.25">#REF!</definedName>
    <definedName name="Red_Tariff_.5" localSheetId="1">#REF!</definedName>
    <definedName name="Red_Tariff_.5" localSheetId="2">#REF!</definedName>
    <definedName name="Red_Tariff_.5" localSheetId="6">#REF!</definedName>
    <definedName name="Red_Tariff_.5">#REF!</definedName>
    <definedName name="Ref_1">[75]PyrllDeduc!#REF!</definedName>
    <definedName name="Ref_2">[76]Year_End!#REF!</definedName>
    <definedName name="Ref_3">#REF!</definedName>
    <definedName name="Ref_4">'[77]Price Testing - Used - 1'!#REF!</definedName>
    <definedName name="Ref_5">'[77]Price Testing - Used - 1'!#REF!</definedName>
    <definedName name="Ref_6">'[77]Price Testing - Used - 1'!#REF!</definedName>
    <definedName name="refin" localSheetId="1">#REF!</definedName>
    <definedName name="refin" localSheetId="2">#REF!</definedName>
    <definedName name="refin" localSheetId="6">#REF!</definedName>
    <definedName name="refin">#REF!</definedName>
    <definedName name="Reinvest">#REF!</definedName>
    <definedName name="REmpExp" localSheetId="2">#REF!</definedName>
    <definedName name="REmpExp">#REF!</definedName>
    <definedName name="RENT">#REF!</definedName>
    <definedName name="REPAIRS">#REF!</definedName>
    <definedName name="Report_Title">"Trend eDoctor Virus Diagnostic Report for  Trend_Micro_HK_Limited"</definedName>
    <definedName name="REsc_Melawan" localSheetId="1">#REF!</definedName>
    <definedName name="REsc_Melawan" localSheetId="2">#REF!</definedName>
    <definedName name="REsc_Melawan" localSheetId="6">#REF!</definedName>
    <definedName name="REsc_Melawan">#REF!</definedName>
    <definedName name="reserve_rate">'[45]Core Assumptions'!$F$48</definedName>
    <definedName name="Residual_difference">#REF!</definedName>
    <definedName name="return">NOPAT/capital</definedName>
    <definedName name="return1">nopat1/capital1</definedName>
    <definedName name="RevLine">[16]List_ratios!#REF!</definedName>
    <definedName name="RevMultipleHigh">[46]Factset!$IU$23</definedName>
    <definedName name="RevMultipleLow">[46]Factset!$IU$24</definedName>
    <definedName name="RevYee">[16]List_ratios!#REF!</definedName>
    <definedName name="RFHandling" localSheetId="1">#REF!</definedName>
    <definedName name="RFHandling" localSheetId="2">#REF!</definedName>
    <definedName name="RFHandling" localSheetId="6">#REF!</definedName>
    <definedName name="RFHandling">#REF!</definedName>
    <definedName name="RFOREX" localSheetId="1">#REF!</definedName>
    <definedName name="RFOREX" localSheetId="2">#REF!</definedName>
    <definedName name="RFOREX" localSheetId="6">#REF!</definedName>
    <definedName name="RFOREX">#REF!</definedName>
    <definedName name="RFUEL" localSheetId="1">#REF!</definedName>
    <definedName name="RFUEL" localSheetId="2">#REF!</definedName>
    <definedName name="RFUEL" localSheetId="6">#REF!</definedName>
    <definedName name="RFUEL">#REF!</definedName>
    <definedName name="RFx" localSheetId="2">#REF!</definedName>
    <definedName name="RFx">#REF!</definedName>
    <definedName name="rh.IncOfCurYrAfterSetOff4">'[6]CYLA BFLA'!$H$13</definedName>
    <definedName name="rh.IncOfCurYrUnderThatHead4">'[6]CYLA BFLA'!$D$13</definedName>
    <definedName name="rh.IncOfCurYrUndHeadFromCYLA6">'[6]CYLA BFLA'!$D$27</definedName>
    <definedName name="RISHRA">#REF!</definedName>
    <definedName name="RISHRA_E">#REF!</definedName>
    <definedName name="Risk_Free">#REF!</definedName>
    <definedName name="Risk_Premium">#REF!</definedName>
    <definedName name="RMelawan_Price" localSheetId="2">#REF!</definedName>
    <definedName name="RMelawan_Price">#REF!</definedName>
    <definedName name="RMIX" localSheetId="2">#REF!</definedName>
    <definedName name="RMIX">#REF!</definedName>
    <definedName name="ROA">[16]List_ratios!#REF!</definedName>
    <definedName name="ROE">[16]List_ratios!#REF!</definedName>
    <definedName name="RONM" localSheetId="1">#REF!</definedName>
    <definedName name="RONM" localSheetId="2">#REF!</definedName>
    <definedName name="RONM" localSheetId="6">#REF!</definedName>
    <definedName name="RONM">#REF!</definedName>
    <definedName name="RPAF" localSheetId="2">#REF!</definedName>
    <definedName name="RPAF">#REF!</definedName>
    <definedName name="RPLF" localSheetId="2">#REF!</definedName>
    <definedName name="RPLF">#REF!</definedName>
    <definedName name="rr">[78]STATE!$A$2:$A$65536</definedName>
    <definedName name="rradj">nopatadj/capitaladj</definedName>
    <definedName name="RRTL_Int" localSheetId="1">#REF!</definedName>
    <definedName name="RRTL_Int" localSheetId="2">#REF!</definedName>
    <definedName name="RRTL_Int" localSheetId="6">#REF!</definedName>
    <definedName name="RRTL_Int">#REF!</definedName>
    <definedName name="Rsin">[79]Main!$B$2</definedName>
    <definedName name="RSL" localSheetId="1">#REF!</definedName>
    <definedName name="RSL" localSheetId="2">#REF!</definedName>
    <definedName name="RSL" localSheetId="6">#REF!</definedName>
    <definedName name="RSL">#REF!</definedName>
    <definedName name="RTariff" localSheetId="1">#REF!</definedName>
    <definedName name="RTariff" localSheetId="2">#REF!</definedName>
    <definedName name="RTariff" localSheetId="6">#REF!</definedName>
    <definedName name="RTariff">#REF!</definedName>
    <definedName name="RTL_BASE" localSheetId="1">[11]Input!#REF!</definedName>
    <definedName name="RTL_BASE" localSheetId="2">[11]Input!#REF!</definedName>
    <definedName name="RTL_BASE" localSheetId="6">[11]Input!#REF!</definedName>
    <definedName name="RTL_BASE">[11]Input!#REF!</definedName>
    <definedName name="RTL_INT_Base" localSheetId="1">#REF!</definedName>
    <definedName name="RTL_INT_Base" localSheetId="2">#REF!</definedName>
    <definedName name="RTL_INT_Base" localSheetId="6">#REF!</definedName>
    <definedName name="RTL_INT_Base">#REF!</definedName>
    <definedName name="RTL_INT_SEN" localSheetId="1">#REF!</definedName>
    <definedName name="RTL_INT_SEN" localSheetId="2">#REF!</definedName>
    <definedName name="RTL_INT_SEN" localSheetId="6">#REF!</definedName>
    <definedName name="RTL_INT_SEN">#REF!</definedName>
    <definedName name="RTransporation" localSheetId="1">#REF!</definedName>
    <definedName name="RTransporation" localSheetId="2">#REF!</definedName>
    <definedName name="RTransporation" localSheetId="6">#REF!</definedName>
    <definedName name="RTransporation">#REF!</definedName>
    <definedName name="RTransport" localSheetId="2">#REF!</definedName>
    <definedName name="RTransport">#REF!</definedName>
    <definedName name="RTransportation" localSheetId="2">#REF!</definedName>
    <definedName name="RTransportation">#REF!</definedName>
    <definedName name="S" localSheetId="2">#REF!</definedName>
    <definedName name="S">#REF!</definedName>
    <definedName name="S_0" localSheetId="2">#REF!</definedName>
    <definedName name="S_0">#REF!</definedName>
    <definedName name="S_0.5" localSheetId="2">#REF!</definedName>
    <definedName name="S_0.5">#REF!</definedName>
    <definedName name="S_1" localSheetId="2">#REF!</definedName>
    <definedName name="S_1">#REF!</definedName>
    <definedName name="S_10" localSheetId="2">#REF!</definedName>
    <definedName name="S_10">#REF!</definedName>
    <definedName name="S_11" localSheetId="2">#REF!</definedName>
    <definedName name="S_11">#REF!</definedName>
    <definedName name="S_12" localSheetId="2">#REF!</definedName>
    <definedName name="S_12">#REF!</definedName>
    <definedName name="S_13" localSheetId="2">#REF!</definedName>
    <definedName name="S_13">#REF!</definedName>
    <definedName name="S_14" localSheetId="2">#REF!</definedName>
    <definedName name="S_14">#REF!</definedName>
    <definedName name="S_15" localSheetId="2">#REF!</definedName>
    <definedName name="S_15">#REF!</definedName>
    <definedName name="S_16" localSheetId="2">#REF!</definedName>
    <definedName name="S_16">#REF!</definedName>
    <definedName name="S_17" localSheetId="2">#REF!</definedName>
    <definedName name="S_17">#REF!</definedName>
    <definedName name="S_18" localSheetId="2">#REF!</definedName>
    <definedName name="S_18">#REF!</definedName>
    <definedName name="S_19" localSheetId="2">#REF!</definedName>
    <definedName name="S_19">#REF!</definedName>
    <definedName name="S_2" localSheetId="2">#REF!</definedName>
    <definedName name="S_2">#REF!</definedName>
    <definedName name="S_20" localSheetId="2">#REF!</definedName>
    <definedName name="S_20">#REF!</definedName>
    <definedName name="S_21" localSheetId="2">#REF!</definedName>
    <definedName name="S_21">#REF!</definedName>
    <definedName name="S_22" localSheetId="2">#REF!</definedName>
    <definedName name="S_22">#REF!</definedName>
    <definedName name="S_23" localSheetId="2">#REF!</definedName>
    <definedName name="S_23">#REF!</definedName>
    <definedName name="S_24" localSheetId="2">#REF!</definedName>
    <definedName name="S_24">#REF!</definedName>
    <definedName name="S_25" localSheetId="2">#REF!</definedName>
    <definedName name="S_25">#REF!</definedName>
    <definedName name="S_26" localSheetId="2">#REF!</definedName>
    <definedName name="S_26">#REF!</definedName>
    <definedName name="S_27" localSheetId="2">#REF!</definedName>
    <definedName name="S_27">#REF!</definedName>
    <definedName name="S_28" localSheetId="2">#REF!</definedName>
    <definedName name="S_28">#REF!</definedName>
    <definedName name="S_29" localSheetId="2">#REF!</definedName>
    <definedName name="S_29">#REF!</definedName>
    <definedName name="S_3" localSheetId="2">#REF!</definedName>
    <definedName name="S_3">#REF!</definedName>
    <definedName name="S_30" localSheetId="2">#REF!</definedName>
    <definedName name="S_30">#REF!</definedName>
    <definedName name="S_4" localSheetId="2">#REF!</definedName>
    <definedName name="S_4">#REF!</definedName>
    <definedName name="S_5" localSheetId="2">#REF!</definedName>
    <definedName name="S_5">#REF!</definedName>
    <definedName name="S_6" localSheetId="2">#REF!</definedName>
    <definedName name="S_6">#REF!</definedName>
    <definedName name="S_7" localSheetId="2">#REF!</definedName>
    <definedName name="S_7">#REF!</definedName>
    <definedName name="S_8" localSheetId="2">#REF!</definedName>
    <definedName name="S_8">#REF!</definedName>
    <definedName name="S_9" localSheetId="2">#REF!</definedName>
    <definedName name="S_9">#REF!</definedName>
    <definedName name="S_AcctDes">#REF!</definedName>
    <definedName name="S_AcctNum">#REF!</definedName>
    <definedName name="S_Adjust">#REF!</definedName>
    <definedName name="S_Adjust_Data">[64]Lead!$I$1:$I$402</definedName>
    <definedName name="S_Adjust_GT">#REF!</definedName>
    <definedName name="S_AJE_Tot">#REF!</definedName>
    <definedName name="S_AJE_Tot_Data">[64]Lead!$H$1:$H$402</definedName>
    <definedName name="S_AJE_Tot_GT">#REF!</definedName>
    <definedName name="S_CompNum">#REF!</definedName>
    <definedName name="S_CY_Beg">#REF!</definedName>
    <definedName name="S_CY_Beg_Data">[64]Lead!$F$1:$F$402</definedName>
    <definedName name="S_CY_Beg_GT">#REF!</definedName>
    <definedName name="S_CY_End">#REF!</definedName>
    <definedName name="S_CY_End_Data">[64]Lead!$K$1:$K$402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p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PY_End">#REF!</definedName>
    <definedName name="S_PY_End_Data">[64]Lead!$M$1:$M$402</definedName>
    <definedName name="S_PY_End_GT">#REF!</definedName>
    <definedName name="S_RJE_Tot">#REF!</definedName>
    <definedName name="S_RJE_Tot_Data">[64]Lead!$J$1:$J$402</definedName>
    <definedName name="S_RJE_Tot_G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ahshs" localSheetId="2">'[39]04REL'!#REF!</definedName>
    <definedName name="sahshs">'[39]04REL'!#REF!</definedName>
    <definedName name="SAL">#REF!</definedName>
    <definedName name="salaryincome.bf">'[6]CYLA BFLA'!$AF$10</definedName>
    <definedName name="salaryincome.bp">'[6]CYLA BFLA'!$AB$10</definedName>
    <definedName name="salaryincome.hp">'[6]CYLA BFLA'!$X$10</definedName>
    <definedName name="salaryincome.ih">'[6]CYLA BFLA'!$Q$10</definedName>
    <definedName name="salaryincome.os">'[6]CYLA BFLA'!$T$10</definedName>
    <definedName name="salaryincome.rem">'[6]CYLA BFLA'!$AO$20</definedName>
    <definedName name="salaryloss.aftbfl">'[6]CYLA BFLA'!$AH$10</definedName>
    <definedName name="salaryloss.bf">'[6]CYLA BFLA'!$AE$10</definedName>
    <definedName name="salaryloss.bfadj">'[6]CYLA BFLA'!$AG$10</definedName>
    <definedName name="salaryloss.unabs">'[6]CYLA BFLA'!$AN$20</definedName>
    <definedName name="SALE">#REF!</definedName>
    <definedName name="SALE_MODE">[71]SALE_MODE!$A$2:$A$28</definedName>
    <definedName name="SALES">#REF!</definedName>
    <definedName name="Sales1">#REF!</definedName>
    <definedName name="sales97">#REF!</definedName>
    <definedName name="SAN">[80]Net!#REF!</definedName>
    <definedName name="SAPBEXdnldView" hidden="1">"3SB8LZCV0XHZU35V9QQ6GS6J7"</definedName>
    <definedName name="SAPBEXsysID" hidden="1">"BP1"</definedName>
    <definedName name="savingsq1">[6]Calculator!$AJ$13</definedName>
    <definedName name="savingsq2">[6]Calculator!$AK$13</definedName>
    <definedName name="savingsq3">[6]Calculator!$AL$13</definedName>
    <definedName name="savingsq4">[6]Calculator!$AM$13</definedName>
    <definedName name="savingsq5">[6]Calculator!$AN$13</definedName>
    <definedName name="sbi.bs.rt">'[15]PPT Inputs'!$C$35</definedName>
    <definedName name="SCALE">#REF!</definedName>
    <definedName name="SCH">[4]BSPL!$A$113:$D$160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P">#N/A</definedName>
    <definedName name="sdsdsdsd" localSheetId="1">#REF!</definedName>
    <definedName name="sdsdsdsd" localSheetId="2">#REF!</definedName>
    <definedName name="sdsdsdsd" localSheetId="6">#REF!</definedName>
    <definedName name="sdsdsdsd">#REF!</definedName>
    <definedName name="sdsfszsfzs" localSheetId="1">#REF!,#REF!</definedName>
    <definedName name="sdsfszsfzs" localSheetId="2">#REF!,#REF!</definedName>
    <definedName name="sdsfszsfzs" localSheetId="6">#REF!,#REF!</definedName>
    <definedName name="sdsfszsfzs">#REF!,#REF!</definedName>
    <definedName name="SE_NAME">""</definedName>
    <definedName name="SECOAL" localSheetId="1">#REF!</definedName>
    <definedName name="SECOAL" localSheetId="2">#REF!</definedName>
    <definedName name="SECOAL" localSheetId="6">#REF!</definedName>
    <definedName name="SECOAL">#REF!</definedName>
    <definedName name="SECTOR_LIST">[71]SECTOR!$A$2:$A$65536</definedName>
    <definedName name="SELECT" localSheetId="1">#REF!</definedName>
    <definedName name="SELECT" localSheetId="2">#REF!</definedName>
    <definedName name="SELECT" localSheetId="6">#REF!</definedName>
    <definedName name="SELECT">#REF!</definedName>
    <definedName name="Selection">#REF!</definedName>
    <definedName name="SEMI">#REF!</definedName>
    <definedName name="sencount" hidden="1">1</definedName>
    <definedName name="SEOREP" localSheetId="1">#REF!</definedName>
    <definedName name="SEOREP" localSheetId="2">#REF!</definedName>
    <definedName name="SEOREP" localSheetId="6">#REF!</definedName>
    <definedName name="SEOREP">#REF!</definedName>
    <definedName name="SEREPORT" localSheetId="1">#REF!</definedName>
    <definedName name="SEREPORT" localSheetId="2">#REF!</definedName>
    <definedName name="SEREPORT" localSheetId="6">#REF!</definedName>
    <definedName name="SEREPORT">#REF!</definedName>
    <definedName name="series_assum_ex_rate_USD">[21]Assum!$F$299:$Y$299</definedName>
    <definedName name="Service_Type">"Service Type"</definedName>
    <definedName name="SEZA10.DedFromUndertaking">'[6]10A'!$F$19</definedName>
    <definedName name="SEZA10.TotalDedUs10Sub">'[6]10A'!$H$20</definedName>
    <definedName name="sheet10.NetPLFromSpecBus">[6]BP!$H$4</definedName>
    <definedName name="sheet10.NetPLFromSpecifiedBus">[6]BP!$H$5</definedName>
    <definedName name="sheet11.AdjustedPLOthThanSpecBus">[6]BP!$J$17</definedName>
    <definedName name="sheet11.AdjustPLAfterDeprOthSpecInc">[6]BP!$J$23</definedName>
    <definedName name="sheet11.AmtAllowUs35ACt">[6]BP!$H$41</definedName>
    <definedName name="sheet11.BalancePLOthThanSpecBus">[6]BP!$J$13</definedName>
    <definedName name="sheet11.DebPL35ACAmt">[6]BP!$H$40</definedName>
    <definedName name="sheet11.DepreciationAllowUs32_1_i">[6]BP!$H$21</definedName>
    <definedName name="sheet11.DepreciationDebPLCosAct">[6]BP!$J$18</definedName>
    <definedName name="sheet11.ExpDebToPLExemptInc">[6]BP!$H$15</definedName>
    <definedName name="sheet11.ExpDebToPLOthHeads">[6]BP!$H$14</definedName>
    <definedName name="sheet11.PLAftAdjDedBusOthThanSpec">[6]BP!$J$45</definedName>
    <definedName name="sheet11.TotAfterAddToPLDeprOthSpecInc">[6]BP!$J$34</definedName>
    <definedName name="sheet11.TotDeductionAmts">[6]BP!$J$44</definedName>
    <definedName name="sheet11.TotDeprAllowITAct">[6]BP!$J$22</definedName>
    <definedName name="sheet11.TotExpDebPL">[6]BP!$H$16</definedName>
    <definedName name="sheet12.AdditionUs28to44DA">[6]BP!$J$70</definedName>
    <definedName name="sheet12.AddSec2844DA">[6]BP!$J$75</definedName>
    <definedName name="sheet12.AdjustedPLFrmSpecifiedBus">[6]BP!$J$79</definedName>
    <definedName name="sheet12.AdjustedPLFrmSpecuBus">[6]BP!$J$72</definedName>
    <definedName name="sheet12.DedSec2844DA">[6]BP!$J$76</definedName>
    <definedName name="sheet12.DeductUs28to44DA">[6]BP!$J$71</definedName>
    <definedName name="sheet12.DeductUs35AD">[6]BP!$J$78</definedName>
    <definedName name="sheet12.DENetPLBusOthThanSpec7A7B7C">[6]BP!$H$67</definedName>
    <definedName name="sheet12.NetPLAftAdjBusOthThanSpec">[6]BP!$J$66</definedName>
    <definedName name="sheet12.NetPLBusOthThanSpec7A7B7C">[6]BP!$J$67</definedName>
    <definedName name="sheet12.NetPLFrmSpecBus">[6]BP!$J$69</definedName>
    <definedName name="sheet12.NetPLFrmSpecifiedBus">[6]BP!$J$74</definedName>
    <definedName name="sheet12.ProfitLossBfrDeductUs10s">[6]BP!$J$59</definedName>
    <definedName name="sheet12.ProfLossFromSpecifiedBus">[6]BP!$J$77</definedName>
    <definedName name="sheet12.TotDeductionUs10s">[6]BP!$J$65</definedName>
    <definedName name="sheet12.TotDeemedProfitBusUs">[6]BP!$J$58</definedName>
    <definedName name="sheet16.BalBusLossAftSetoff">'[6]CYLA BFLA'!$F$15</definedName>
    <definedName name="sheet16.BalHPlossCurYrAftSetoff">'[6]CYLA BFLA'!$E$15</definedName>
    <definedName name="sheet16.TotAllUs35cl4Setoff">'[6]CYLA BFLA'!$G$28</definedName>
    <definedName name="sheet16.TotBusLossSetoff">'[6]CYLA BFLA'!$F$14</definedName>
    <definedName name="sheet16.TotHPlossCurYrSetoff">'[6]CYLA BFLA'!$E$14</definedName>
    <definedName name="sheet16.TotOthSrcLossNoRaceHorseSetoff">'[6]CYLA BFLA'!$G$14</definedName>
    <definedName name="sheet16.TotUnabsorbedDeprSetoff">'[6]CYLA BFLA'!$F$28</definedName>
    <definedName name="sheet22.YesNo">[6]PART_C!$IV$9:$IV$10</definedName>
    <definedName name="sheet8b.CurrentYearLoss">[6]PART_B!$J$22</definedName>
    <definedName name="sheet8b.DeductionsUnderScheduleVIA">[6]PART_B!$J$26</definedName>
    <definedName name="sheet8b.GrossTotalIncome">[6]PART_B!$J$25</definedName>
    <definedName name="sheet8b.IncomeFromHP">[6]PART_B!$J$2</definedName>
    <definedName name="sheet8b.LongTerm">[6]PART_B!$H$15</definedName>
    <definedName name="sheet8b.NetAgricultureIncomeOrOtherIncomeForRate">[6]PART_B!$J$28</definedName>
    <definedName name="sheet8b.TotalCapGains">[6]PART_B!$J$16</definedName>
    <definedName name="sheet8b.TotalShortTerm">[6]PART_B!$H$12</definedName>
    <definedName name="sheet8b.TotalTI">[6]PART_B!$J$21</definedName>
    <definedName name="sheet8b.TotIncFromOS">[6]PART_B!$J$20</definedName>
    <definedName name="sheet8b.TotProfBusGain">[6]PART_B!$J$7</definedName>
    <definedName name="sheet9.AdvanceTax">[6]PART_B!$H$63</definedName>
    <definedName name="sheet9.AggregateTaxInterestLiability">[6]PART_B!$J$61</definedName>
    <definedName name="sheet9.AssesseeVerName">[6]PART_B!$F$72</definedName>
    <definedName name="sheet9.Capacity">[6]PART_B!$F$77</definedName>
    <definedName name="sheet9.CreditUnd115JAA">[6]PART_B!$J$46</definedName>
    <definedName name="sheet9.Date">[6]PART_B!$F$79</definedName>
    <definedName name="sheet9.EducationCess">[6]PART_B!$J$43</definedName>
    <definedName name="sheet9.EduCessOnDemandUnd155JB">[6]PART_B!$J$36</definedName>
    <definedName name="sheet9.FatherName">[6]PART_B!$F$73</definedName>
    <definedName name="sheet9.GrossTaxLiability">[6]PART_B!$J$44</definedName>
    <definedName name="sheet9.GrossTaxPayable">[6]PART_B!$J$45</definedName>
    <definedName name="sheet9.IntrstPayUs234A">[6]PART_B!$H$57</definedName>
    <definedName name="sheet9.IntrstPayUs234B">[6]PART_B!$H$58</definedName>
    <definedName name="sheet9.IntrstPayUs234C">[6]PART_B!$H$59</definedName>
    <definedName name="sheet9.NetTaxLiability">[6]PART_B!$J$55</definedName>
    <definedName name="sheet9.Place">[6]PART_B!$F$78</definedName>
    <definedName name="sheet9.RebateUs88E">[6]PART_B!$J$48</definedName>
    <definedName name="sheet9.Section90">[6]PART_B!$H$52</definedName>
    <definedName name="sheet9.Section91">[6]PART_B!$H$53</definedName>
    <definedName name="sheet9.SelfAssessmentTax">[6]PART_B!$H$66</definedName>
    <definedName name="sheet9.SurchargeOnDemandUnd155JB">[6]PART_B!$J$35</definedName>
    <definedName name="sheet9.SurchargeOnTaxPayable">[6]PART_B!$J$42</definedName>
    <definedName name="sheet9.TaxAtNormalRatesOnAggrInc">[6]PART_B!$H$39</definedName>
    <definedName name="sheet9.TaxPayableOnDemandUnd155JB">[6]PART_B!$J$34</definedName>
    <definedName name="sheet9.TaxPayableOnTotInc">[6]PART_B!$J$41</definedName>
    <definedName name="sheet9.TaxpayAfterCreditUnd115JAA">[6]PART_B!$J$50</definedName>
    <definedName name="sheet9.TCS">[6]PART_B!$H$65</definedName>
    <definedName name="sheet9.TDS">[6]PART_B!$H$64</definedName>
    <definedName name="sheet9.TotalIntrstPay">[6]PART_B!$J$60</definedName>
    <definedName name="sheet9.TotalTaxesPaid">[6]PART_B!$J$67</definedName>
    <definedName name="sheet9.TotTaxPayableOnDemandUnd155JB">[6]PART_B!$J$37</definedName>
    <definedName name="sheet9.TotTaxRelief">[6]PART_B!$J$54</definedName>
    <definedName name="sheet9.VerPAN">[6]PART_B!$J$72</definedName>
    <definedName name="shft1">[44]SUMMERY!$P$1</definedName>
    <definedName name="shftI">[81]SUMMERY!$P$1</definedName>
    <definedName name="shshshsh" localSheetId="1">#REF!,#REF!</definedName>
    <definedName name="shshshsh" localSheetId="2">#REF!,#REF!</definedName>
    <definedName name="shshshsh" localSheetId="6">#REF!,#REF!</definedName>
    <definedName name="shshshsh">#REF!,#REF!</definedName>
    <definedName name="SI.SecCode">[6]SI!$C$12:$C$21</definedName>
    <definedName name="SI.SplRateInc">[6]SI!$E$12:$E$21</definedName>
    <definedName name="SI.SplRateIncTax">[6]SI!$G$12:$G$21</definedName>
    <definedName name="SI.TotSplRateIncTax">[6]SI!$G$22</definedName>
    <definedName name="SI_NAME">"Trend Micro HK eDoctor"</definedName>
    <definedName name="SL" localSheetId="1">[11]Input!#REF!</definedName>
    <definedName name="SL" localSheetId="2">[11]Input!#REF!</definedName>
    <definedName name="SL" localSheetId="6">[11]Input!#REF!</definedName>
    <definedName name="SL">[11]Input!#REF!</definedName>
    <definedName name="SL_Base" localSheetId="1">#REF!</definedName>
    <definedName name="SL_Base" localSheetId="2">#REF!</definedName>
    <definedName name="SL_Base" localSheetId="6">#REF!</definedName>
    <definedName name="SL_Base">#REF!</definedName>
    <definedName name="SL_SEN" localSheetId="1">#REF!</definedName>
    <definedName name="SL_SEN" localSheetId="2">#REF!</definedName>
    <definedName name="SL_SEN" localSheetId="6">#REF!</definedName>
    <definedName name="SL_SEN">#REF!</definedName>
    <definedName name="sort_area">#REF!</definedName>
    <definedName name="sort_range">#REF!</definedName>
    <definedName name="spread">#N/A</definedName>
    <definedName name="spread1">return1-CC</definedName>
    <definedName name="spreadadj">#N/A</definedName>
    <definedName name="SPT__Czech">[16]List_ratios!#REF!</definedName>
    <definedName name="SPV_DSCR" localSheetId="1">#REF!</definedName>
    <definedName name="SPV_DSCR" localSheetId="2">#REF!</definedName>
    <definedName name="SPV_DSCR" localSheetId="6">#REF!</definedName>
    <definedName name="SPV_DSCR">#REF!</definedName>
    <definedName name="SPV_Loan" localSheetId="2">#REF!</definedName>
    <definedName name="SPV_Loan">#REF!</definedName>
    <definedName name="Sri_Manoj_Maheshwari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FF">#REF!</definedName>
    <definedName name="staffexpline">[16]List_ratios!#REF!</definedName>
    <definedName name="StartSummaryCol">#REF!</definedName>
    <definedName name="STATE_LIST">[71]STATE!$A$2:$A$65536</definedName>
    <definedName name="States">[63]Lists!$A$16:$A$50</definedName>
    <definedName name="STATUS_LIST">[71]STATUS!$A$2:$A$65536</definedName>
    <definedName name="stax">[11]Assumptions!$D$333</definedName>
    <definedName name="stcg.BFlossPrevYrUndSameHeadSetoff3">'[6]CYLA BFLA'!$E$24</definedName>
    <definedName name="stcg.BFUnabsorbedDeprSetoff3">'[6]CYLA BFLA'!$F$24</definedName>
    <definedName name="stcg.IncOfCurYrAfterSetOff1">'[6]CYLA BFLA'!$H$10</definedName>
    <definedName name="stcg.IncOfCurYrUnderThatHead1">'[6]CYLA BFLA'!$D$10</definedName>
    <definedName name="stcg111a.ecq1">[6]Calculator!$AD$11</definedName>
    <definedName name="stcg111a.ecq2">[6]Calculator!$AE$11</definedName>
    <definedName name="stcg111a.ecq3">[6]Calculator!$AF$11</definedName>
    <definedName name="stcg111a.ecq4">[6]Calculator!$AG$11</definedName>
    <definedName name="stcg111a.ecq5">[6]Calculator!$AH$11</definedName>
    <definedName name="stcg111a.savings">[6]Calculator!$AI$11</definedName>
    <definedName name="stcg111a.scq1">[6]Calculator!$Y$11</definedName>
    <definedName name="stcg111a.scq2">[6]Calculator!$Z$11</definedName>
    <definedName name="stcg111a.scq3">[6]Calculator!$AA$11</definedName>
    <definedName name="stcg111a.scq4">[6]Calculator!$AB$11</definedName>
    <definedName name="stcg111a.scq5">[6]Calculator!$AC$11</definedName>
    <definedName name="stcg111aec.usratio">[6]Calculator!$X$11</definedName>
    <definedName name="stcg111aincome">'[6]CYLA BFLA'!$O$16</definedName>
    <definedName name="stcg111aincome.bf">'[6]CYLA BFLA'!$AF$16</definedName>
    <definedName name="stcg111aincome.bp">'[6]CYLA BFLA'!$AB$16</definedName>
    <definedName name="stcg111aincome.hp">'[6]CYLA BFLA'!$X$16</definedName>
    <definedName name="stcg111aincome.ih">'[6]CYLA BFLA'!$Q$16</definedName>
    <definedName name="stcg111aincome.os">'[6]CYLA BFLA'!$T$16</definedName>
    <definedName name="stcg111aincome.rem">'[6]CYLA BFLA'!$AO$19</definedName>
    <definedName name="stcg111aincome.stcl">'[6]CYLA BFLA'!$F$46</definedName>
    <definedName name="stcg111aincome.usratio">[6]Calculator!$V$11</definedName>
    <definedName name="stcg111aloss">'[6]CYLA BFLA'!$P$16</definedName>
    <definedName name="stcg111aloss.bfadj">'[6]CYLA BFLA'!$AG$16</definedName>
    <definedName name="stcg111aloss.bp">'[6]CYLA BFLA'!$AD$16</definedName>
    <definedName name="stcg111aloss.hp">'[6]CYLA BFLA'!$Z$16</definedName>
    <definedName name="stcg111aloss.ih">'[6]CYLA BFLA'!$R$16</definedName>
    <definedName name="stcg111aloss.os">'[6]CYLA BFLA'!$V$16</definedName>
    <definedName name="stcg111aloss.unabs">'[6]CYLA BFLA'!$AN$19</definedName>
    <definedName name="stcg111asur.usratio">[6]Calculator!$W$11</definedName>
    <definedName name="stcgloss.aftbfl">'[6]CYLA BFLA'!$AH$16</definedName>
    <definedName name="stcgloss.bf">'[6]CYLA BFLA'!$AE$16</definedName>
    <definedName name="stcgloss1.unabs">'[6]CYLA BFLA'!$F$57</definedName>
    <definedName name="stcgoththan111a.ecq1">[6]Calculator!$AD$14</definedName>
    <definedName name="stcgoththan111a.scq1">[6]Calculator!$Y$14</definedName>
    <definedName name="stcgoththan111aec.usratio">[6]Calculator!$X$14</definedName>
    <definedName name="stcgoththan111aincome">'[6]CYLA BFLA'!$O$17</definedName>
    <definedName name="stcgoththan111aincome.bf">'[6]CYLA BFLA'!$AF$17</definedName>
    <definedName name="stcgoththan111aincome.bp">'[6]CYLA BFLA'!$AB$17</definedName>
    <definedName name="stcgoththan111aincome.hp">'[6]CYLA BFLA'!$X$17</definedName>
    <definedName name="stcgoththan111aincome.ih">'[6]CYLA BFLA'!$Q$17</definedName>
    <definedName name="stcgoththan111aincome.os">'[6]CYLA BFLA'!$T$17</definedName>
    <definedName name="stcgoththan111aincome.q1diff">[6]Calculator!$AJ$47</definedName>
    <definedName name="stcgoththan111aincome.q2diff">[6]Calculator!$AJ$48</definedName>
    <definedName name="stcgoththan111aincome.q3diff">[6]Calculator!$AJ$49</definedName>
    <definedName name="stcgoththan111aincome.q4diff">[6]Calculator!$AJ$50</definedName>
    <definedName name="stcgoththan111aincome.q5diff">[6]Calculator!$AJ$51</definedName>
    <definedName name="stcgoththan111aincome.rem">'[6]CYLA BFLA'!$AO$16</definedName>
    <definedName name="stcgoththan111aincome.stcl">'[6]CYLA BFLA'!$F$42</definedName>
    <definedName name="stcgoththan111Aincome.usratio">[6]Calculator!$V$14</definedName>
    <definedName name="stcgoththan111aloss">'[6]CYLA BFLA'!$P$17</definedName>
    <definedName name="stcgoththan111aloss.bfadj">'[6]CYLA BFLA'!$AG$17</definedName>
    <definedName name="stcgoththan111aloss.bp">'[6]CYLA BFLA'!$AD$17</definedName>
    <definedName name="stcgoththan111aloss.hp">'[6]CYLA BFLA'!$Z$17</definedName>
    <definedName name="stcgoththan111Aloss.ih">'[6]CYLA BFLA'!$R$17</definedName>
    <definedName name="stcgoththan111aloss.os">'[6]CYLA BFLA'!$V$17</definedName>
    <definedName name="stcgoththan111Aloss.unabs">'[6]CYLA BFLA'!$AN$16</definedName>
    <definedName name="stcgoththan111asur.usratio">[6]Calculator!$W$14</definedName>
    <definedName name="stcla1">'[6]CYLA BFLA'!$F$41</definedName>
    <definedName name="stcla2">'[6]CYLA BFLA'!$F$45</definedName>
    <definedName name="stclremaining">'[6]CYLA BFLA'!$F$48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[8]wwww!$P$77</definedName>
    <definedName name="Stock" localSheetId="1">#REF!</definedName>
    <definedName name="Stock" localSheetId="2">#REF!</definedName>
    <definedName name="Stock" localSheetId="6">#REF!</definedName>
    <definedName name="Stock">#REF!</definedName>
    <definedName name="STOCK_WORKING">#REF!</definedName>
    <definedName name="STPA10.DedFromUndertaking">'[6]10A'!$F$3</definedName>
    <definedName name="STPA10.TotalDedUs10Sub">'[6]10A'!$H$4</definedName>
    <definedName name="strat">[82]Assumptions!#REF!</definedName>
    <definedName name="STTC.STTPaid">'[6]80_'!$G$63</definedName>
    <definedName name="STTC.TaxPaySTTAvgRate">'[6]80_'!$G$62</definedName>
    <definedName name="sub_total" localSheetId="1">#REF!</definedName>
    <definedName name="sub_total" localSheetId="2">#REF!</definedName>
    <definedName name="sub_total" localSheetId="6">#REF!</definedName>
    <definedName name="sub_total">#REF!</definedName>
    <definedName name="Sum_RSq">#REF!</definedName>
    <definedName name="suma">#REF!</definedName>
    <definedName name="SUMM">#REF!</definedName>
    <definedName name="Summary">[16]List_ratios!#REF!</definedName>
    <definedName name="SumRSQu">#REF!</definedName>
    <definedName name="Sur_Calc">[6]Calculator!$D$22</definedName>
    <definedName name="Sur_limit">[6]Calculator!$Q$30</definedName>
    <definedName name="Sur_Rate">[6]Calculator!$R$30</definedName>
    <definedName name="sur_stcgoththan111aincome">[6]Calculator!$R$5</definedName>
    <definedName name="sur_usincome">[6]Calculator!$Q$5</definedName>
    <definedName name="svc0">[83]BSPL!$A$655:$D$692</definedName>
    <definedName name="t" localSheetId="1">#REF!</definedName>
    <definedName name="t" localSheetId="2">#REF!</definedName>
    <definedName name="t" localSheetId="6">#REF!</definedName>
    <definedName name="t">#REF!</definedName>
    <definedName name="taac">'[15]Core Assumptions'!$F$219</definedName>
    <definedName name="table">#REF!</definedName>
    <definedName name="table_annual_draw">[19]Production!$C$77:$O$91</definedName>
    <definedName name="table_annual_production">[36]Assum!$C$125:$M$138</definedName>
    <definedName name="table_avg_realisation">[19]Assum!$C$123:$O$131</definedName>
    <definedName name="table_capex_HO">[19]Assum!$C$692:$O$698</definedName>
    <definedName name="table_capex_nashik_cosmetic">[19]Assum!#REF!</definedName>
    <definedName name="table_closing_stock">[34]Assum!#REF!</definedName>
    <definedName name="table_commence_date">[19]Assum!$C$62:$O$75</definedName>
    <definedName name="table_dep_rate">[19]Assum!$C$776:$F$781</definedName>
    <definedName name="table_depreciation_allocated">#REF!</definedName>
    <definedName name="table_draw_capacity">[19]Assum!$C$10:$O$23</definedName>
    <definedName name="table_draw_per">[19]Assum!#REF!</definedName>
    <definedName name="table_fixed_overheads_growth">[36]Assum!$C$426:$M$433</definedName>
    <definedName name="table_HNGFL_capex_less_180">[20]Assumption!#REF!</definedName>
    <definedName name="table_HNGFL_capex_tax_calc">[20]Assumption!#REF!</definedName>
    <definedName name="table_HNGFL_capex_tax_calx">[20]Assumption!#REF!</definedName>
    <definedName name="table_HNGFL_common_staff_employees">[20]Assumption!#REF!</definedName>
    <definedName name="table_HNGFL_dep_rate">[20]Assumption!#REF!</definedName>
    <definedName name="table_HNGFL_efficiency">[20]Assumption!#REF!</definedName>
    <definedName name="table_HNGFL_float_employees">[20]Assumption!#REF!</definedName>
    <definedName name="table_HNGFL_float_salary">[20]Assumption!#REF!</definedName>
    <definedName name="table_HNGFL_IGU_employees">[20]Assumption!#REF!</definedName>
    <definedName name="table_HNGFL_intt_rates">[20]Assumption!#REF!</definedName>
    <definedName name="table_HNGFL_manufacturing_cost_growth">[19]Sens!$C$87:$O$87</definedName>
    <definedName name="table_HNGFL_P_M_breakdown">[20]Assumption!#REF!</definedName>
    <definedName name="table_HNGFL_packing_cost_growth">[19]Sens!$C$86:$P$86</definedName>
    <definedName name="table_HNGFL_power_cost_growth">[19]Sens!$C$84:$P$84</definedName>
    <definedName name="table_HNGFL_realization_growth">[19]Sens!$C$62:$P$70</definedName>
    <definedName name="table_HNGFL_repairs_cost_growth">[19]Sens!$C$93:$O$93</definedName>
    <definedName name="table_HNGFL_RM_cost_growth">[19]Sens!$C$73:$O$81</definedName>
    <definedName name="table_HNGFL_salary_growth">[19]Sens!$B$89:$O$89</definedName>
    <definedName name="table_HNGFL_stores_spares_growth">[19]Sens!$C$92:$O$92</definedName>
    <definedName name="table_HNGFL_tax_dep_rate">[20]Assumption!#REF!</definedName>
    <definedName name="table_HNGFL_Tempered_employees">[20]Assumption!#REF!</definedName>
    <definedName name="table_HNGFL_water_cost_growth">[19]Sens!$C$85:$P$85</definedName>
    <definedName name="table_investment_schedule">[19]Assum!$C$927:$O$927</definedName>
    <definedName name="table_loans_advances_days">[19]Assum!$C$893:$O$902</definedName>
    <definedName name="table_nashik_cosmetic_power_cons">[19]Assum!#REF!</definedName>
    <definedName name="table_nashik_cosmetic_power_price">[19]Assum!#REF!</definedName>
    <definedName name="table_nashik_cosmetic_realisation">[19]Assum!#REF!</definedName>
    <definedName name="table_nashik_cosmetic_volume">[19]Assum!#REF!</definedName>
    <definedName name="table_op_days">[19]Assum!$C$78:$O$78</definedName>
    <definedName name="table_opening_stock">[34]Assum!#REF!</definedName>
    <definedName name="table_other_variable_overheads">[36]Assum!$C$268:$M$275</definedName>
    <definedName name="table_overheads_growth">[19]Sens!$C$29:$O$29</definedName>
    <definedName name="table_pack_eff">[19]Assum!$C$27:$O$40</definedName>
    <definedName name="table_packing_cost">[36]Assum!$C$225:$M$232</definedName>
    <definedName name="table_packing_cost_growth">[19]Sens!$C$27:$O$27</definedName>
    <definedName name="table_packing_inventory_days">[19]Assum!$C$841:$O$850</definedName>
    <definedName name="table_packing_material_days">[34]Assum!#REF!</definedName>
    <definedName name="table_plant_capacity">[19]Assum!#REF!</definedName>
    <definedName name="table_power_cost_growth">[19]Sens!$C$33:$O$39</definedName>
    <definedName name="table_prod_overheads">[19]Assum!$C$386:$O$394</definedName>
    <definedName name="table_prod_overheads_growth">[19]Sens!$C$29:$O$29</definedName>
    <definedName name="table_product_volume">[19]Assum!$C$112:$O$120</definedName>
    <definedName name="table_raw_material_cost">[36]Assum!$C$203:$M$210</definedName>
    <definedName name="table_raw_material_days">[34]Assum!#REF!</definedName>
    <definedName name="table_realisation_growth">[19]Sens!$C$10:$O$18</definedName>
    <definedName name="table_rebuild_sch">[19]Assum!$C$46:$O$59</definedName>
    <definedName name="table_return_investments">[19]Assum!$C$928:$O$928</definedName>
    <definedName name="table_RM_cons">[19]Assum!$C$354:$O$356</definedName>
    <definedName name="table_RM_cost">[19]Assum!$C$359:$O$361</definedName>
    <definedName name="table_RM_cost_growth">[19]Sens!$C$21:$O$24</definedName>
    <definedName name="table_RM_inventory_days">[19]Assum!$C$829:$O$838</definedName>
    <definedName name="table_salary_growth">[36]Assum!$C$393:$M$401</definedName>
    <definedName name="table_sale_volume">[36]Assum!$C$155:$M$163</definedName>
    <definedName name="table_sales_realisation">[36]Assum!$C$179:$M$186</definedName>
    <definedName name="table_savings_shift_gas">[19]Assum!$C$587:$O$595</definedName>
    <definedName name="table_secured_additions">[19]Assum!$C$936:$O$950</definedName>
    <definedName name="table_secured_int_rates">[19]Assum!$C$969:$F$983</definedName>
    <definedName name="table_secured_repayments">[19]Assum!$C$953:$O$966</definedName>
    <definedName name="table_selling_expenses">[36]Assum!$C$289:$M$296</definedName>
    <definedName name="table_selling_expenses_growth">[19]Sens!$C$30:$O$30</definedName>
    <definedName name="table_stores_inventory_days">[19]Assum!$C$854:$O$863</definedName>
    <definedName name="table_stores_spares_cost">[36]Assum!$C$247:$M$254</definedName>
    <definedName name="table_stores_spares_cost_growth">[19]Sens!$C$28:$O$28</definedName>
    <definedName name="table_stores_spares_days">[34]Assum!#REF!</definedName>
    <definedName name="table_sundry_creditor_days">[19]Assum!$C$906:$O$915</definedName>
    <definedName name="table_sundry_debtor_days">[19]Assum!$C$880:$O$889</definedName>
    <definedName name="table_tax_dep_rate">[19]Assum!$C$787:$F$796</definedName>
    <definedName name="table_tax_rate">[19]Assum!$C$803:$O$803</definedName>
    <definedName name="table_total_depreciation">[36]Assum!$C$588:$M$597</definedName>
    <definedName name="table_unsecured_additions">[19]Assum!$C$988:$O$992</definedName>
    <definedName name="table_unsecured_int_rates">[19]Assum!$C$1002:$F$1006</definedName>
    <definedName name="table_unsecured_repayments">[19]Assum!$C$995:$O$999</definedName>
    <definedName name="table_wages_cost">[36]Assum!$C$415:$M$422</definedName>
    <definedName name="table_WIP_days">[34]Assum!#REF!</definedName>
    <definedName name="table_WIP_inventory">[34]WCAP!#REF!</definedName>
    <definedName name="table_WIP_inventory_days">[19]Assum!$C$867:$O$876</definedName>
    <definedName name="TAno">'[15]Core Assumptions'!$F$218</definedName>
    <definedName name="Target" localSheetId="1">#REF!</definedName>
    <definedName name="Target" localSheetId="2">#REF!</definedName>
    <definedName name="Target" localSheetId="6">#REF!</definedName>
    <definedName name="Target">#REF!</definedName>
    <definedName name="Tariff">[23]Assumptions!$H$8</definedName>
    <definedName name="tariff_var_mod">[23]Assumptions!$L$37</definedName>
    <definedName name="TAX_DIFF" localSheetId="1">#REF!</definedName>
    <definedName name="TAX_DIFF" localSheetId="2">#REF!</definedName>
    <definedName name="TAX_DIFF" localSheetId="6">#REF!</definedName>
    <definedName name="TAX_DIFF">#REF!</definedName>
    <definedName name="TAX_PAS" localSheetId="1">#REF!</definedName>
    <definedName name="TAX_PAS" localSheetId="2">#REF!</definedName>
    <definedName name="TAX_PAS" localSheetId="6">#REF!</definedName>
    <definedName name="TAX_PAS">#REF!</definedName>
    <definedName name="Tax_Rate">'[84]TJC - Total'!$N$172</definedName>
    <definedName name="taxes">[85]wwww!$C$59:$C$62</definedName>
    <definedName name="taxestable">[8]wwww!$E$67:$P$70</definedName>
    <definedName name="TaxPaid10">[41]Assumptions!$B$22</definedName>
    <definedName name="TaxRate11">[41]Assumptions!$B$20</definedName>
    <definedName name="Taxrate12" localSheetId="1">#REF!</definedName>
    <definedName name="Taxrate12" localSheetId="2">#REF!</definedName>
    <definedName name="Taxrate12" localSheetId="6">#REF!</definedName>
    <definedName name="Taxrate12">#REF!</definedName>
    <definedName name="TCS.AmtTCSClaimedThisYear">[6]DDT_TDS_TCS!$F$1540:$F$1542</definedName>
    <definedName name="TDS">'[85]Consolidated-31-03-00'!#REF!</definedName>
    <definedName name="TDS2.ClaimOutOfTotTDSOnAmtPaid">[6]DDT_TDS_TCS!$H$21:$H$1533</definedName>
    <definedName name="TDSCR_FCSPV" localSheetId="1">#REF!</definedName>
    <definedName name="TDSCR_FCSPV" localSheetId="2">#REF!</definedName>
    <definedName name="TDSCR_FCSPV" localSheetId="6">#REF!</definedName>
    <definedName name="TDSCR_FCSPV">#REF!</definedName>
    <definedName name="Telefonica__Spain">[16]List_ratios!#REF!</definedName>
    <definedName name="Telekom_Malaysia">[16]List_ratios!#REF!</definedName>
    <definedName name="Telephone">"eDoctor"</definedName>
    <definedName name="Telkom">[16]List_ratios!#REF!</definedName>
    <definedName name="Telstra">[16]List_ratios!#REF!</definedName>
    <definedName name="TERMDEBTS">#REF!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VKEY">#REF!</definedName>
    <definedName name="TextRefCopy1">#REF!</definedName>
    <definedName name="TextRefCopy2">#REF!</definedName>
    <definedName name="TextRefCopy6">#REF!</definedName>
    <definedName name="TextRefCopy7">#REF!</definedName>
    <definedName name="TextRefCopyRangeCount" hidden="1">5</definedName>
    <definedName name="Tgt" localSheetId="1">#REF!</definedName>
    <definedName name="Tgt" localSheetId="2">#REF!</definedName>
    <definedName name="Tgt" localSheetId="6">#REF!</definedName>
    <definedName name="Tgt">#REF!</definedName>
    <definedName name="THREE">'[53]CAPITAL (2)'!#REF!</definedName>
    <definedName name="Threshold">#REF!</definedName>
    <definedName name="THRESOLD">[6]SI!$M$11</definedName>
    <definedName name="TI">[6]Calculator!$M$5</definedName>
    <definedName name="ticker">#REF!</definedName>
    <definedName name="title" localSheetId="1">#REF!</definedName>
    <definedName name="title" localSheetId="2">#REF!</definedName>
    <definedName name="title" localSheetId="6">#REF!</definedName>
    <definedName name="title">#REF!</definedName>
    <definedName name="Tolerance">0.0025</definedName>
    <definedName name="total_A" localSheetId="1">#REF!</definedName>
    <definedName name="total_A" localSheetId="2">#REF!</definedName>
    <definedName name="total_A" localSheetId="6">#REF!</definedName>
    <definedName name="total_A">#REF!</definedName>
    <definedName name="total_B" localSheetId="1">#REF!</definedName>
    <definedName name="total_B" localSheetId="2">#REF!</definedName>
    <definedName name="total_B" localSheetId="6">#REF!</definedName>
    <definedName name="total_B">#REF!</definedName>
    <definedName name="total_budget" localSheetId="1">#REF!</definedName>
    <definedName name="total_budget" localSheetId="2">#REF!</definedName>
    <definedName name="total_budget" localSheetId="6">#REF!</definedName>
    <definedName name="total_budget">#REF!</definedName>
    <definedName name="total_C" localSheetId="2">#REF!</definedName>
    <definedName name="total_C">#REF!</definedName>
    <definedName name="Total_Interest">#REF!</definedName>
    <definedName name="Total_Pay">#REF!</definedName>
    <definedName name="totalmv97">#REF!</definedName>
    <definedName name="TotalRoE10">[41]Assumptions!$B$23</definedName>
    <definedName name="Totdebt">[16]List_ratios!#REF!</definedName>
    <definedName name="tothpincome">'[6]CYLA BFLA'!$O$11</definedName>
    <definedName name="tothploss">'[6]CYLA BFLA'!$P$11</definedName>
    <definedName name="totofbfloss.BusLossOthThanSpecLossCF8">[6]CFL!$F$11</definedName>
    <definedName name="totofbfloss.HPLossCF8">[6]CFL!$E$11</definedName>
    <definedName name="totofbfloss.LossFrmSpecBusCF8">[6]CFL!$G$11</definedName>
    <definedName name="totofbfloss.LossFrmSpecifiedBusCF8">[6]CFL!$H$11</definedName>
    <definedName name="totofbfloss.LTCGLossCF8">[6]CFL!$J$11</definedName>
    <definedName name="totofbfloss.OthSrcLossNotRaceHorseCF8">[6]CFL!$K$11</definedName>
    <definedName name="totofbfloss.OthSrcLossRaceHorseCF8">[6]CFL!$L$11</definedName>
    <definedName name="totofbfloss.STCGLossCF8">[6]CFL!$I$11</definedName>
    <definedName name="totusincome">[6]Calculator!$V$15</definedName>
    <definedName name="totusratio">[6]Calculator!$W$15</definedName>
    <definedName name="TPS" localSheetId="1">[11]Assumptions!#REF!</definedName>
    <definedName name="TPS" localSheetId="2">[11]Assumptions!#REF!</definedName>
    <definedName name="TPS" localSheetId="6">[11]Assumptions!#REF!</definedName>
    <definedName name="TPS">[11]Assumptions!#REF!</definedName>
    <definedName name="TPSA__Poland">[16]List_ratios!#REF!</definedName>
    <definedName name="TR.RelfClaimed90">[6]TR_FA!$F$8:$F$12</definedName>
    <definedName name="TR.RelfClaimed90GTotal">[6]TR_FA!$F$13</definedName>
    <definedName name="TR.RelfClaimed91">[6]TR_FA!$G$8:$G$12</definedName>
    <definedName name="TR.RelfClaimed91GTotal">[6]TR_FA!$G$13</definedName>
    <definedName name="TR.TaxesPaidGTotal">[6]TR_FA!$E$13</definedName>
    <definedName name="TR.TotalTaxesPaid">[6]TR_FA!$E$8:$E$12</definedName>
    <definedName name="TR.TotalTaxesPaidOutIndia">[6]TR_FA!$G$16</definedName>
    <definedName name="TR.TotalTaxesPaidOutIndiaDTAAAppli">[6]TR_FA!$G$17</definedName>
    <definedName name="TRAD">#REF!</definedName>
    <definedName name="Transportation">[11]Assumptions!$D$60</definedName>
    <definedName name="Transportation_Base" localSheetId="1">#REF!</definedName>
    <definedName name="Transportation_Base" localSheetId="2">#REF!</definedName>
    <definedName name="Transportation_Base" localSheetId="6">#REF!</definedName>
    <definedName name="Transportation_Base">#REF!</definedName>
    <definedName name="Transportation_SEN" localSheetId="1">#REF!</definedName>
    <definedName name="Transportation_SEN" localSheetId="2">#REF!</definedName>
    <definedName name="Transportation_SEN" localSheetId="6">#REF!</definedName>
    <definedName name="Transportation_SEN">#REF!</definedName>
    <definedName name="TRAVEL">#REF!</definedName>
    <definedName name="tripping" localSheetId="1">#REF!</definedName>
    <definedName name="tripping" localSheetId="2">#REF!</definedName>
    <definedName name="tripping" localSheetId="6">#REF!</definedName>
    <definedName name="tripping">#REF!</definedName>
    <definedName name="twac">'[15]Core Assumptions'!$E$219</definedName>
    <definedName name="TWNo">'[15]Core Assumptions'!$E$218</definedName>
    <definedName name="TXN_Calc">[6]Calculator!$D$17</definedName>
    <definedName name="UD.AmtDepCurYr">[6]UD!$D$4:$D$12</definedName>
    <definedName name="UD.Balance">[6]UD!$F$4:$F$12</definedName>
    <definedName name="UD.BF">[6]UD!$C$4:$C$12</definedName>
    <definedName name="UD.Setoff">[6]UD!$E$4:$E$12</definedName>
    <definedName name="ukdata">#REF!</definedName>
    <definedName name="unit">[86]Input!$D$385</definedName>
    <definedName name="uNIT1" localSheetId="1">#REF!</definedName>
    <definedName name="uNIT1" localSheetId="2">#REF!</definedName>
    <definedName name="uNIT1" localSheetId="6">#REF!</definedName>
    <definedName name="uNIT1">#REF!</definedName>
    <definedName name="uNIT2" localSheetId="1">#REF!</definedName>
    <definedName name="uNIT2" localSheetId="2">#REF!</definedName>
    <definedName name="uNIT2" localSheetId="6">#REF!</definedName>
    <definedName name="uNIT2">#REF!</definedName>
    <definedName name="uNIT3" localSheetId="1">#REF!</definedName>
    <definedName name="uNIT3" localSheetId="2">#REF!</definedName>
    <definedName name="uNIT3" localSheetId="6">#REF!</definedName>
    <definedName name="uNIT3">#REF!</definedName>
    <definedName name="units">[66]Company!$J$16</definedName>
    <definedName name="usa2data">#REF!</definedName>
    <definedName name="UScompanies">#REF!</definedName>
    <definedName name="USD" localSheetId="2">#REF!</definedName>
    <definedName name="USD">#REF!</definedName>
    <definedName name="usincome">[6]Calculator!$Q$4</definedName>
    <definedName name="util">[58]Sensitivity!$F$15</definedName>
    <definedName name="v">[69]PLAN!$A$2:$A$65536</definedName>
    <definedName name="valid">#REF!</definedName>
    <definedName name="validationr1">[8]Validation!$C$27:$O$27,[8]Validation!$D$22:$O$22,[8]Validation!$C$17:$O$17,[8]Validation!$D$10:$O$10</definedName>
    <definedName name="values">'[87]Determination of Threshold'!$B$3,'[87]Determination of Threshold'!$B$4,'[87]Determination of Threshold'!$B$15</definedName>
    <definedName name="Values_Entered">IF(Loan_Amount*Interest_Rate*Loan_Years*Loan_Start&gt;0,1,0)</definedName>
    <definedName name="ValuesBSA">[88]BS!$B$2:$O$3,[88]BS!$B$7:$O$13,[88]BS!$C$16:$O$17,[88]BS!$B$20:$O$20,[88]BS!$B$35:$O$37,[88]BS!$B$55:$O$55</definedName>
    <definedName name="ValuesBSL">#REF!,[87]BS!$C$24:$O$28,#REF!,#REF!,[87]BS!$B$42:$O$44</definedName>
    <definedName name="ValuesChecks">'[88]Checks &amp; Inputs'!$C$16:$O$17,'[88]Checks &amp; Inputs'!$B$2</definedName>
    <definedName name="ValuesIS">[87]IS!$B$2:$N$4,[87]IS!$B$7:$N$54,[87]IS!$B$60:$N$61,[87]IS!#REF!,[87]IS!$B$75:$N$75,[87]IS!#REF!,[87]IS!#REF!</definedName>
    <definedName name="VAR_1" localSheetId="1">#REF!</definedName>
    <definedName name="VAR_1" localSheetId="2">#REF!</definedName>
    <definedName name="VAR_1" localSheetId="6">#REF!</definedName>
    <definedName name="VAR_1">#REF!</definedName>
    <definedName name="VAR_10" localSheetId="1">#REF!</definedName>
    <definedName name="VAR_10" localSheetId="2">#REF!</definedName>
    <definedName name="VAR_10" localSheetId="6">#REF!</definedName>
    <definedName name="VAR_10">#REF!</definedName>
    <definedName name="VAR_11" localSheetId="1">#REF!</definedName>
    <definedName name="VAR_11" localSheetId="2">#REF!</definedName>
    <definedName name="VAR_11" localSheetId="6">#REF!</definedName>
    <definedName name="VAR_11">#REF!</definedName>
    <definedName name="VAR_12" localSheetId="2">#REF!</definedName>
    <definedName name="VAR_12">#REF!</definedName>
    <definedName name="VAR_13" localSheetId="2">#REF!</definedName>
    <definedName name="VAR_13">#REF!</definedName>
    <definedName name="VAR_14" localSheetId="2">#REF!</definedName>
    <definedName name="VAR_14">#REF!</definedName>
    <definedName name="VAR_15" localSheetId="2">#REF!</definedName>
    <definedName name="VAR_15">#REF!</definedName>
    <definedName name="VAR_16" localSheetId="2">#REF!</definedName>
    <definedName name="VAR_16">#REF!</definedName>
    <definedName name="VAR_17" localSheetId="2">#REF!</definedName>
    <definedName name="VAR_17">#REF!</definedName>
    <definedName name="VAR_18" localSheetId="2">#REF!</definedName>
    <definedName name="VAR_18">#REF!</definedName>
    <definedName name="VAR_19" localSheetId="2">#REF!</definedName>
    <definedName name="VAR_19">#REF!</definedName>
    <definedName name="VAR_2" localSheetId="2">#REF!</definedName>
    <definedName name="VAR_2">#REF!</definedName>
    <definedName name="VAR_20" localSheetId="2">#REF!</definedName>
    <definedName name="VAR_20">#REF!</definedName>
    <definedName name="VAR_21" localSheetId="2">#REF!</definedName>
    <definedName name="VAR_21">#REF!</definedName>
    <definedName name="VAR_22" localSheetId="2">#REF!</definedName>
    <definedName name="VAR_22">#REF!</definedName>
    <definedName name="VAR_23" localSheetId="2">#REF!</definedName>
    <definedName name="VAR_23">#REF!</definedName>
    <definedName name="VAR_24" localSheetId="2">#REF!</definedName>
    <definedName name="VAR_24">#REF!</definedName>
    <definedName name="VAR_25" localSheetId="2">#REF!</definedName>
    <definedName name="VAR_25">#REF!</definedName>
    <definedName name="VAR_26" localSheetId="2">#REF!</definedName>
    <definedName name="VAR_26">#REF!</definedName>
    <definedName name="VAR_27" localSheetId="2">#REF!</definedName>
    <definedName name="VAR_27">#REF!</definedName>
    <definedName name="VAR_28" localSheetId="2">#REF!</definedName>
    <definedName name="VAR_28">#REF!</definedName>
    <definedName name="VAR_29" localSheetId="2">#REF!</definedName>
    <definedName name="VAR_29">#REF!</definedName>
    <definedName name="VAR_3" localSheetId="2">#REF!</definedName>
    <definedName name="VAR_3">#REF!</definedName>
    <definedName name="VAR_30" localSheetId="2">#REF!</definedName>
    <definedName name="VAR_30">#REF!</definedName>
    <definedName name="VAR_4" localSheetId="2">#REF!</definedName>
    <definedName name="VAR_4">#REF!</definedName>
    <definedName name="VAR_5" localSheetId="2">#REF!</definedName>
    <definedName name="VAR_5">#REF!</definedName>
    <definedName name="VAR_6" localSheetId="2">#REF!</definedName>
    <definedName name="VAR_6">#REF!</definedName>
    <definedName name="VAR_7" localSheetId="2">#REF!</definedName>
    <definedName name="VAR_7">#REF!</definedName>
    <definedName name="VAR_8" localSheetId="2">#REF!</definedName>
    <definedName name="VAR_8">#REF!</definedName>
    <definedName name="VAR_9" localSheetId="2">#REF!</definedName>
    <definedName name="VAR_9">#REF!</definedName>
    <definedName name="Var_IntRate">[40]Senstivity!$E$9</definedName>
    <definedName name="Var_IntRateP75">[40]Senstivity!$E$22</definedName>
    <definedName name="Var_ONM">[40]Senstivity!$E$8</definedName>
    <definedName name="Var_ONMP75">[40]Senstivity!$E$21</definedName>
    <definedName name="var_P75">[40]Senstivity!$E$17</definedName>
    <definedName name="Var_PLF">[40]Senstivity!$E$7</definedName>
    <definedName name="Var_PLFP75">[40]Senstivity!$E$20</definedName>
    <definedName name="Var_Tariff">[40]Senstivity!$E$6</definedName>
    <definedName name="Var_TariffP75">[40]Senstivity!$E$19</definedName>
    <definedName name="VarIntRate">[40]Senstivity!$F$9</definedName>
    <definedName name="varioustaxes">[89]wwww!$C$59:$C$62</definedName>
    <definedName name="VarONM">[40]Senstivity!$F$8</definedName>
    <definedName name="VarPLF">[40]Senstivity!$F$7</definedName>
    <definedName name="VarTariff">[40]Senstivity!$F$6</definedName>
    <definedName name="VEH">#REF!</definedName>
    <definedName name="VIA.Section80GGA">'[6]80_'!$G$43</definedName>
    <definedName name="VIA.Section80GGC">'[6]80_'!$G$45</definedName>
    <definedName name="VIA.Section80IA">'[6]80_'!$G$46</definedName>
    <definedName name="VIA.Section80IAB">'[6]80_'!$G$47</definedName>
    <definedName name="VIA.Section80IB">'[6]80_'!$G$48</definedName>
    <definedName name="VIA.Section80IC">'[6]80_'!$G$49</definedName>
    <definedName name="VIA.Section80ID">'[6]80_'!$G$50</definedName>
    <definedName name="VIA.Section80JJA">'[6]80_'!$G$51</definedName>
    <definedName name="VIA.Section80JJAA">'[6]80_'!$G$52</definedName>
    <definedName name="VIA.Section80LA">'[6]80_'!$G$54</definedName>
    <definedName name="VIA.SectionGGB">'[6]80_'!$G$44</definedName>
    <definedName name="VIA.TotalChapVIADeductions">'[6]80_'!$G$55</definedName>
    <definedName name="W" localSheetId="1">#REF!</definedName>
    <definedName name="W" localSheetId="2">#REF!</definedName>
    <definedName name="W" localSheetId="6">#REF!</definedName>
    <definedName name="W">#REF!</definedName>
    <definedName name="w_1">[6]Calculator!$P$3</definedName>
    <definedName name="w_14">[6]Calculator!$P$1</definedName>
    <definedName name="w_4">[6]Calculator!$P$2</definedName>
    <definedName name="w1deductions">[6]Calculator!$O$3</definedName>
    <definedName name="wacc">#REF!</definedName>
    <definedName name="wacc97">#REF!</definedName>
    <definedName name="wages">#REF!</definedName>
    <definedName name="WEEK_1A" localSheetId="1">#REF!</definedName>
    <definedName name="WEEK_1A" localSheetId="2">#REF!</definedName>
    <definedName name="WEEK_1A" localSheetId="6">#REF!</definedName>
    <definedName name="WEEK_1A">#REF!</definedName>
    <definedName name="WEEK_1B" localSheetId="1">#REF!</definedName>
    <definedName name="WEEK_1B" localSheetId="2">#REF!</definedName>
    <definedName name="WEEK_1B" localSheetId="6">#REF!</definedName>
    <definedName name="WEEK_1B">#REF!</definedName>
    <definedName name="WEEK_2A" localSheetId="2">#REF!</definedName>
    <definedName name="WEEK_2A">#REF!</definedName>
    <definedName name="WEEK_2B" localSheetId="2">#REF!</definedName>
    <definedName name="WEEK_2B">#REF!</definedName>
    <definedName name="Working_capital_Rate_of_Interest_for_FY_10_11">[22]Assumption_PwC!$C$116</definedName>
    <definedName name="WORKINGS1">#REF!</definedName>
    <definedName name="WORKINGS2">#REF!</definedName>
    <definedName name="WORKINGS3">#REF!</definedName>
    <definedName name="wrn.full." hidden="1">{#N/A,#N/A,FALSE,"Cover";#N/A,#N/A,FALSE,"Pres ";#N/A,#N/A,FALSE,"Outputs";#N/A,#N/A,FALSE,"Sensit";#N/A,#N/A,FALSE,"DCF ";#N/A,#N/A,FALSE,"Graphs";#N/A,#N/A,FALSE,"CFS";#N/A,#N/A,FALSE,"BS";#N/A,#N/A,FALSE,"PL";#N/A,#N/A,FALSE,"Control (In)";#N/A,#N/A,FALSE,"Broker (In)";#N/A,#N/A,FALSE,"In-House (In)";#N/A,#N/A,FALSE,"Assumptions";#N/A,#N/A,FALSE,"WACC";#N/A,#N/A,FALSE,"Check"}</definedName>
    <definedName name="WRTGHold">'[15]Core Assumptions'!$C$360</definedName>
    <definedName name="WRTGOGI">'[15]Core Assumptions'!$G$360</definedName>
    <definedName name="WRTMHold">'[15]Core Assumptions'!$C$359</definedName>
    <definedName name="WRTMOGI">'[15]Core Assumptions'!$G$359</definedName>
    <definedName name="x">#REF!</definedName>
    <definedName name="X1_" localSheetId="1">#REF!</definedName>
    <definedName name="X1_" localSheetId="2">#REF!</definedName>
    <definedName name="X1_" localSheetId="6">#REF!</definedName>
    <definedName name="X1_">#REF!</definedName>
    <definedName name="X11__?___QUIT_" localSheetId="1">#REF!</definedName>
    <definedName name="X11__?___QUIT_" localSheetId="2">#REF!</definedName>
    <definedName name="X11__?___QUIT_" localSheetId="6">#REF!</definedName>
    <definedName name="X11__?___QUIT_">#REF!</definedName>
    <definedName name="xc">[90]Company!$J$16</definedName>
    <definedName name="xcxcxcc" localSheetId="1">#REF!</definedName>
    <definedName name="xcxcxcc" localSheetId="2">#REF!</definedName>
    <definedName name="xcxcxcc" localSheetId="6">#REF!</definedName>
    <definedName name="xcxcxcc">#REF!</definedName>
    <definedName name="xcxvxv" localSheetId="1">'[39]04REL'!#REF!</definedName>
    <definedName name="xcxvxv" localSheetId="2">'[39]04REL'!#REF!</definedName>
    <definedName name="xcxvxv" localSheetId="6">'[39]04REL'!#REF!</definedName>
    <definedName name="xcxvxv">'[39]04REL'!#REF!</definedName>
    <definedName name="xczczczc" localSheetId="1">#REF!</definedName>
    <definedName name="xczczczc" localSheetId="2">#REF!</definedName>
    <definedName name="xczczczc" localSheetId="6">#REF!</definedName>
    <definedName name="xczczczc">#REF!</definedName>
    <definedName name="xczxzxz" localSheetId="1">#REF!,#REF!</definedName>
    <definedName name="xczxzxz" localSheetId="2">#REF!,#REF!</definedName>
    <definedName name="xczxzxz" localSheetId="6">#REF!,#REF!</definedName>
    <definedName name="xczxzxz">#REF!,#REF!</definedName>
    <definedName name="xfzdsfzsf" localSheetId="1">#REF!</definedName>
    <definedName name="xfzdsfzsf" localSheetId="2">#REF!</definedName>
    <definedName name="xfzdsfzsf" localSheetId="6">#REF!</definedName>
    <definedName name="xfzdsfzsf">#REF!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Row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3" hidden="1">#REF!</definedName>
    <definedName name="XRefCopy17" hidden="1">[14]Stockchange_Leadsheet!#REF!</definedName>
    <definedName name="XRefCopy1Row" hidden="1">#REF!</definedName>
    <definedName name="XRefCopy2" hidden="1">#REF!</definedName>
    <definedName name="XRefCopy20" hidden="1">'[90]cost of sales'!#REF!</definedName>
    <definedName name="XRefCopy21" hidden="1">'[90]cost of sales'!#REF!</definedName>
    <definedName name="XRefCopy22" hidden="1">'[90]cost of sales'!#REF!</definedName>
    <definedName name="XRefCopy23" hidden="1">'[90]cost of sales'!#REF!</definedName>
    <definedName name="XRefCopy24" hidden="1">'[90]cost of sales'!#REF!</definedName>
    <definedName name="XRefCopy24Row" hidden="1">[91]XREF!#REF!</definedName>
    <definedName name="XRefCopy25" hidden="1">'[90]cost of sales'!#REF!</definedName>
    <definedName name="XRefCopy26" hidden="1">'[90]cost of sales'!#REF!</definedName>
    <definedName name="XRefCopy2Row" hidden="1">[92]XREF!#REF!</definedName>
    <definedName name="XRefCopy3" hidden="1">#REF!</definedName>
    <definedName name="XRefCopy3Row" hidden="1">[92]XREF!#REF!</definedName>
    <definedName name="XRefCopy4" hidden="1">#REF!</definedName>
    <definedName name="XRefCopy4Row" hidden="1">#REF!</definedName>
    <definedName name="XRefCopy5" hidden="1">#REF!</definedName>
    <definedName name="XRefCopy59" hidden="1">'[90]cost of sales'!#REF!</definedName>
    <definedName name="XRefCopy5Row" hidden="1">#REF!</definedName>
    <definedName name="XRefCopy6" hidden="1">#REF!</definedName>
    <definedName name="XRefCopy62" hidden="1">'[90]cost of sales'!#REF!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9</definedName>
    <definedName name="XRefPaste1" hidden="1">[14]Inventories_Leadsheet!#REF!</definedName>
    <definedName name="XRefPaste10" hidden="1">#REF!</definedName>
    <definedName name="XRefPaste10Row" hidden="1">#REF!</definedName>
    <definedName name="XRefPaste1Row" hidden="1">[92]XREF!#REF!</definedName>
    <definedName name="XRefPaste2" hidden="1">#REF!</definedName>
    <definedName name="XRefPaste2Row" hidden="1">[92]XREF!#REF!</definedName>
    <definedName name="XRefPaste3" hidden="1">#REF!</definedName>
    <definedName name="XRefPaste31Row" hidden="1">#REF!</definedName>
    <definedName name="XRefPaste3Row" hidden="1">[92]XREF!#REF!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8</definedName>
    <definedName name="XWU">#REF!</definedName>
    <definedName name="XWW">#N/A</definedName>
    <definedName name="XX">#REF!</definedName>
    <definedName name="XXX">#REF!</definedName>
    <definedName name="xxxx" localSheetId="1" hidden="1">[93]CE!#REF!</definedName>
    <definedName name="xxxx" localSheetId="2" hidden="1">[93]CE!#REF!</definedName>
    <definedName name="xxxx" localSheetId="6" hidden="1">[93]CE!#REF!</definedName>
    <definedName name="xxxx" hidden="1">[93]CE!#REF!</definedName>
    <definedName name="xzxzxcxc" localSheetId="1">#REF!</definedName>
    <definedName name="xzxzxcxc" localSheetId="2">#REF!</definedName>
    <definedName name="xzxzxcxc" localSheetId="6">#REF!</definedName>
    <definedName name="xzxzxcxc">#REF!</definedName>
    <definedName name="year" localSheetId="1">#REF!</definedName>
    <definedName name="year" localSheetId="2">#REF!</definedName>
    <definedName name="year" localSheetId="6">#REF!</definedName>
    <definedName name="year">#REF!</definedName>
    <definedName name="Year1" localSheetId="1">#REF!</definedName>
    <definedName name="Year1" localSheetId="2">#REF!</definedName>
    <definedName name="Year1" localSheetId="6">#REF!</definedName>
    <definedName name="Year1">#REF!</definedName>
    <definedName name="year2011" localSheetId="2">#REF!</definedName>
    <definedName name="year2011">#REF!</definedName>
    <definedName name="Years">[29]Data!$A$2:$IV$2</definedName>
    <definedName name="YearType">[29]Data!$A$1:$IV$1</definedName>
    <definedName name="yes1">[57]Input!$B$162</definedName>
    <definedName name="yes10">[57]Input!$K$162</definedName>
    <definedName name="yes2">[57]Input!$C$162</definedName>
    <definedName name="yes3">[57]Input!$D$162</definedName>
    <definedName name="yes4">[57]Input!$E$162</definedName>
    <definedName name="yes5">[57]Input!$F$162</definedName>
    <definedName name="yes6">[57]Input!$G$162</definedName>
    <definedName name="yes7">[57]Input!$H$162</definedName>
    <definedName name="yes8">[57]Input!$I$162</definedName>
    <definedName name="yes9">[57]Input!$J$162</definedName>
    <definedName name="ygshjshua" localSheetId="1">#REF!</definedName>
    <definedName name="ygshjshua" localSheetId="2">#REF!</definedName>
    <definedName name="ygshjshua" localSheetId="6">#REF!</definedName>
    <definedName name="ygshjshua">#REF!</definedName>
    <definedName name="yr1999.BusLossOthThanSpecLossCF">[6]CFL!$F$3</definedName>
    <definedName name="yr1999.HPLossCF">[6]CFL!$E$3</definedName>
    <definedName name="yr1999.LTCGLossCF">[6]CFL!$J$3</definedName>
    <definedName name="yr1999.STCGLossCF">[6]CFL!$I$3</definedName>
    <definedName name="yr2000.BusLossOthThanSpecLossCF1">[6]CFL!$F$4</definedName>
    <definedName name="yr2000.HPLossCF1">[6]CFL!$E$4</definedName>
    <definedName name="yr2000.LossFrmSpecBusCF1">[6]CFL!$G$4</definedName>
    <definedName name="yr2000.LTCGLossCF1">[6]CFL!$J$4</definedName>
    <definedName name="yr2000.STCGLossCF1">[6]CFL!$I$4</definedName>
    <definedName name="yr2001.BusLossOthThanSpecLossCF2">[6]CFL!$F$5</definedName>
    <definedName name="yr2001.HPLossCF2">[6]CFL!$E$5</definedName>
    <definedName name="yr2001.LossFrmSpecBusCF2">[6]CFL!$G$5</definedName>
    <definedName name="yr2001.LTCGLossCF2">[6]CFL!$J$5</definedName>
    <definedName name="yr2001.STCGLossCF2">[6]CFL!$I$5</definedName>
    <definedName name="yr2002.BusLossOthThanSpecLossCF3">[6]CFL!$F$6</definedName>
    <definedName name="yr2002.HPLossCF3">[6]CFL!$E$6</definedName>
    <definedName name="yr2002.LossFrmSpecBusCF3">[6]CFL!$G$6</definedName>
    <definedName name="yr2002.LTCGLossCF3">[6]CFL!$J$6</definedName>
    <definedName name="yr2002.STCGLossCF3">[6]CFL!$I$6</definedName>
    <definedName name="yr2003.BusLossOthThanSpecLossCF4">[6]CFL!$F$7</definedName>
    <definedName name="yr2003.HPLossCF4">[6]CFL!$E$7</definedName>
    <definedName name="yr2003.LossFrmSpecBusCF4">[6]CFL!$G$7</definedName>
    <definedName name="yr2003.LTCGLossCF4">[6]CFL!$J$7</definedName>
    <definedName name="yr2003.OthSrcLossRaceHorseCF4">[6]CFL!$L$7</definedName>
    <definedName name="yr2003.STCGLossCF4">[6]CFL!$I$7</definedName>
    <definedName name="yr2004.BusLossOthThanSpecLossCF5">[6]CFL!$F$8</definedName>
    <definedName name="yr2004.HPLossCF5">[6]CFL!$E$8</definedName>
    <definedName name="yr2004.LossFrmSpecBusCF5">[6]CFL!$G$8</definedName>
    <definedName name="yr2004.LTCGLossCF5">[6]CFL!$J$8</definedName>
    <definedName name="yr2004.OthSrcLossRaceHorseCF5">[6]CFL!$L$8</definedName>
    <definedName name="yr2004.STCGLossCF5">[6]CFL!$I$8</definedName>
    <definedName name="yr2005.BusLossOthThanSpecLossCF6">[6]CFL!$F$9</definedName>
    <definedName name="yr2005.HPLossCF6">[6]CFL!$E$9</definedName>
    <definedName name="yr2005.LossFrmSpecBusCF6">[6]CFL!$G$9</definedName>
    <definedName name="yr2005.LTCGLossCF6">[6]CFL!$J$9</definedName>
    <definedName name="yr2005.OthSrcLossRaceHorseCF6">[6]CFL!$L$9</definedName>
    <definedName name="yr2005.STCGLossCF6">[6]CFL!$I$9</definedName>
    <definedName name="yr2006.BusLossOthThanSpecLossCF7">[6]CFL!$F$10</definedName>
    <definedName name="yr2006.HPLossCF7">[6]CFL!$E$10</definedName>
    <definedName name="yr2006.LossFrmSpecBusCF7">[6]CFL!$G$10</definedName>
    <definedName name="yr2006.LossFrmSpecifiedBusCF7">[6]CFL!$H$10</definedName>
    <definedName name="yr2006.LTCGLossCF7">[6]CFL!$J$10</definedName>
    <definedName name="yr2006.OthSrcLossRaceHorseCF7">[6]CFL!$L$10</definedName>
    <definedName name="yr2006.STCGLossCF7">[6]CFL!$I$10</definedName>
    <definedName name="YTD">#REF!</definedName>
    <definedName name="zbhh" localSheetId="1">#REF!</definedName>
    <definedName name="zbhh" localSheetId="2">#REF!</definedName>
    <definedName name="zbhh">#REF!</definedName>
    <definedName name="zzxxx" localSheetId="1">#REF!,#REF!</definedName>
    <definedName name="zzxxx" localSheetId="2">#REF!,#REF!</definedName>
    <definedName name="zzxxx" localSheetId="6">#REF!,#REF!</definedName>
    <definedName name="zzxxx">#REF!,#REF!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8" l="1"/>
  <c r="D44" i="8"/>
  <c r="I21" i="9" l="1"/>
  <c r="H21" i="9"/>
  <c r="G21" i="9"/>
  <c r="F21" i="9"/>
  <c r="E21" i="9"/>
  <c r="D21" i="9"/>
  <c r="C21" i="9"/>
  <c r="I16" i="9"/>
  <c r="H16" i="9"/>
  <c r="G16" i="9"/>
  <c r="F16" i="9"/>
  <c r="E16" i="9"/>
  <c r="D16" i="9"/>
  <c r="C16" i="9"/>
  <c r="I11" i="9"/>
  <c r="H11" i="9"/>
  <c r="G11" i="9"/>
  <c r="F11" i="9"/>
  <c r="E11" i="9"/>
  <c r="D11" i="9"/>
  <c r="C11" i="9"/>
  <c r="H8" i="9"/>
  <c r="H9" i="9" s="1"/>
  <c r="D8" i="9"/>
  <c r="D9" i="9" s="1"/>
  <c r="I6" i="9"/>
  <c r="H6" i="9"/>
  <c r="G6" i="9"/>
  <c r="F6" i="9"/>
  <c r="E6" i="9"/>
  <c r="D6" i="9"/>
  <c r="C6" i="9"/>
  <c r="I4" i="9"/>
  <c r="I8" i="9" s="1"/>
  <c r="H4" i="9"/>
  <c r="G4" i="9"/>
  <c r="G8" i="9" s="1"/>
  <c r="F4" i="9"/>
  <c r="F8" i="9" s="1"/>
  <c r="E4" i="9"/>
  <c r="E8" i="9" s="1"/>
  <c r="D4" i="9"/>
  <c r="C4" i="9"/>
  <c r="C8" i="9" s="1"/>
  <c r="G2" i="9"/>
  <c r="H2" i="9" s="1"/>
  <c r="I2" i="9" s="1"/>
  <c r="E13" i="9" l="1"/>
  <c r="E9" i="9"/>
  <c r="I13" i="9"/>
  <c r="I9" i="9"/>
  <c r="F13" i="9"/>
  <c r="F9" i="9"/>
  <c r="C9" i="9"/>
  <c r="C13" i="9"/>
  <c r="G9" i="9"/>
  <c r="G13" i="9"/>
  <c r="D13" i="9"/>
  <c r="H13" i="9"/>
  <c r="I18" i="9" l="1"/>
  <c r="I14" i="9"/>
  <c r="C14" i="9"/>
  <c r="C18" i="9"/>
  <c r="D18" i="9"/>
  <c r="D14" i="9"/>
  <c r="G14" i="9"/>
  <c r="G18" i="9"/>
  <c r="H18" i="9"/>
  <c r="H14" i="9"/>
  <c r="F14" i="9"/>
  <c r="F18" i="9"/>
  <c r="E18" i="9"/>
  <c r="E14" i="9"/>
  <c r="G23" i="9" l="1"/>
  <c r="G24" i="9" s="1"/>
  <c r="G19" i="9"/>
  <c r="F19" i="9"/>
  <c r="F23" i="9"/>
  <c r="F24" i="9" s="1"/>
  <c r="C23" i="9"/>
  <c r="C24" i="9" s="1"/>
  <c r="C19" i="9"/>
  <c r="E19" i="9"/>
  <c r="E23" i="9"/>
  <c r="E24" i="9" s="1"/>
  <c r="H23" i="9"/>
  <c r="H24" i="9" s="1"/>
  <c r="H19" i="9"/>
  <c r="D23" i="9"/>
  <c r="D24" i="9" s="1"/>
  <c r="D19" i="9"/>
  <c r="I19" i="9"/>
  <c r="I23" i="9"/>
  <c r="I24" i="9" s="1"/>
  <c r="C45" i="1" l="1"/>
  <c r="B32" i="8"/>
  <c r="O24" i="7"/>
  <c r="P24" i="7" s="1"/>
  <c r="O23" i="7"/>
  <c r="P23" i="7" s="1"/>
  <c r="H26" i="6" l="1"/>
  <c r="H28" i="6"/>
  <c r="D26" i="6"/>
  <c r="E26" i="6"/>
  <c r="F26" i="6"/>
  <c r="G26" i="6"/>
  <c r="C26" i="6"/>
  <c r="F21" i="6"/>
  <c r="C21" i="6"/>
  <c r="E20" i="6"/>
  <c r="D20" i="6"/>
  <c r="D21" i="6" s="1"/>
  <c r="E19" i="6"/>
  <c r="D19" i="6"/>
  <c r="D27" i="6" l="1"/>
  <c r="C27" i="6"/>
  <c r="E27" i="6"/>
  <c r="G27" i="6"/>
  <c r="F27" i="6"/>
  <c r="C25" i="6"/>
  <c r="D31" i="1"/>
  <c r="B41" i="8" s="1"/>
  <c r="C28" i="6" l="1"/>
  <c r="D25" i="6" s="1"/>
  <c r="B47" i="7"/>
  <c r="B42" i="1"/>
  <c r="J41" i="1"/>
  <c r="K41" i="1"/>
  <c r="L41" i="1"/>
  <c r="M41" i="1"/>
  <c r="D28" i="6" l="1"/>
  <c r="E25" i="6" s="1"/>
  <c r="C53" i="1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E28" i="6" l="1"/>
  <c r="F25" i="6" s="1"/>
  <c r="AR27" i="1"/>
  <c r="AR20" i="7" s="1"/>
  <c r="C34" i="1"/>
  <c r="N22" i="7" l="1"/>
  <c r="O22" i="7" s="1"/>
  <c r="P22" i="7" s="1"/>
  <c r="Q22" i="7" s="1"/>
  <c r="R22" i="7" s="1"/>
  <c r="S22" i="7" s="1"/>
  <c r="T22" i="7" s="1"/>
  <c r="U22" i="7" s="1"/>
  <c r="V22" i="7" s="1"/>
  <c r="W22" i="7" s="1"/>
  <c r="X22" i="7" s="1"/>
  <c r="Y22" i="7" s="1"/>
  <c r="Z22" i="7" s="1"/>
  <c r="AA22" i="7" s="1"/>
  <c r="AB22" i="7" s="1"/>
  <c r="AC22" i="7" s="1"/>
  <c r="AD22" i="7" s="1"/>
  <c r="AE22" i="7" s="1"/>
  <c r="AF22" i="7" s="1"/>
  <c r="AG22" i="7" s="1"/>
  <c r="F28" i="6"/>
  <c r="G25" i="6" s="1"/>
  <c r="C91" i="3"/>
  <c r="B76" i="3"/>
  <c r="G28" i="6" l="1"/>
  <c r="H25" i="6" s="1"/>
  <c r="AH22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AI22" i="7" l="1"/>
  <c r="E56" i="3" l="1"/>
  <c r="AJ22" i="7"/>
  <c r="E74" i="3"/>
  <c r="E77" i="3" s="1"/>
  <c r="B35" i="8"/>
  <c r="F56" i="3" l="1"/>
  <c r="AK22" i="7"/>
  <c r="D80" i="3"/>
  <c r="D81" i="3" s="1"/>
  <c r="F74" i="3"/>
  <c r="F77" i="3" s="1"/>
  <c r="A41" i="8"/>
  <c r="A40" i="8"/>
  <c r="G1" i="7"/>
  <c r="F1" i="7"/>
  <c r="E1" i="7"/>
  <c r="D1" i="7"/>
  <c r="C4" i="7"/>
  <c r="A4" i="7"/>
  <c r="A3" i="7"/>
  <c r="A2" i="7"/>
  <c r="A1" i="7"/>
  <c r="AL22" i="7" l="1"/>
  <c r="E79" i="3"/>
  <c r="E80" i="3" s="1"/>
  <c r="E81" i="3" s="1"/>
  <c r="G74" i="3"/>
  <c r="G77" i="3" s="1"/>
  <c r="D40" i="8"/>
  <c r="B42" i="8"/>
  <c r="C41" i="8" s="1"/>
  <c r="F79" i="3" l="1"/>
  <c r="F80" i="3" s="1"/>
  <c r="F81" i="3" s="1"/>
  <c r="AM22" i="7"/>
  <c r="H74" i="3"/>
  <c r="H77" i="3" s="1"/>
  <c r="C40" i="8"/>
  <c r="G79" i="3" l="1"/>
  <c r="G80" i="3" s="1"/>
  <c r="G81" i="3" s="1"/>
  <c r="AN22" i="7"/>
  <c r="I74" i="3"/>
  <c r="I77" i="3" s="1"/>
  <c r="H79" i="3" l="1"/>
  <c r="H80" i="3" s="1"/>
  <c r="H81" i="3" s="1"/>
  <c r="AO22" i="7"/>
  <c r="J74" i="3"/>
  <c r="J77" i="3" s="1"/>
  <c r="I79" i="3"/>
  <c r="AP22" i="7" l="1"/>
  <c r="I80" i="3"/>
  <c r="I81" i="3" s="1"/>
  <c r="J79" i="3"/>
  <c r="K74" i="3"/>
  <c r="K77" i="3" s="1"/>
  <c r="AQ22" i="7" l="1"/>
  <c r="J80" i="3"/>
  <c r="J81" i="3" s="1"/>
  <c r="K79" i="3"/>
  <c r="L74" i="3"/>
  <c r="L77" i="3" s="1"/>
  <c r="C24" i="5"/>
  <c r="K80" i="3" l="1"/>
  <c r="K81" i="3" s="1"/>
  <c r="M74" i="3"/>
  <c r="M77" i="3" s="1"/>
  <c r="L79" i="3"/>
  <c r="C9" i="1"/>
  <c r="C10" i="1" s="1"/>
  <c r="C11" i="1"/>
  <c r="C13" i="1" s="1"/>
  <c r="AI22" i="8" s="1"/>
  <c r="D4" i="1"/>
  <c r="D3" i="1" s="1"/>
  <c r="L80" i="3" l="1"/>
  <c r="D4" i="7"/>
  <c r="E4" i="1"/>
  <c r="N74" i="3" l="1"/>
  <c r="N77" i="3" s="1"/>
  <c r="L81" i="3"/>
  <c r="F4" i="1"/>
  <c r="E3" i="1"/>
  <c r="E4" i="7"/>
  <c r="F6" i="6"/>
  <c r="E5" i="6"/>
  <c r="E4" i="6"/>
  <c r="D5" i="6"/>
  <c r="D4" i="6"/>
  <c r="M79" i="3" l="1"/>
  <c r="N79" i="3" s="1"/>
  <c r="O74" i="3"/>
  <c r="O77" i="3" s="1"/>
  <c r="D41" i="8"/>
  <c r="D42" i="8" s="1"/>
  <c r="G4" i="1"/>
  <c r="F4" i="7"/>
  <c r="F3" i="1"/>
  <c r="M80" i="3" l="1"/>
  <c r="M81" i="3" s="1"/>
  <c r="P74" i="3"/>
  <c r="P77" i="3" s="1"/>
  <c r="O79" i="3"/>
  <c r="N80" i="3"/>
  <c r="N81" i="3" s="1"/>
  <c r="B49" i="8"/>
  <c r="G4" i="7"/>
  <c r="G3" i="1"/>
  <c r="O80" i="3" l="1"/>
  <c r="O81" i="3" s="1"/>
  <c r="Q74" i="3"/>
  <c r="Q77" i="3" s="1"/>
  <c r="P79" i="3"/>
  <c r="B50" i="8"/>
  <c r="D27" i="8" s="1"/>
  <c r="B48" i="8"/>
  <c r="D25" i="8" s="1"/>
  <c r="D26" i="8"/>
  <c r="G59" i="1"/>
  <c r="P80" i="3" l="1"/>
  <c r="P81" i="3" s="1"/>
  <c r="R74" i="3"/>
  <c r="R77" i="3" s="1"/>
  <c r="Q79" i="3"/>
  <c r="Q80" i="3" l="1"/>
  <c r="Q81" i="3" s="1"/>
  <c r="R79" i="3"/>
  <c r="S74" i="3"/>
  <c r="T74" i="3" l="1"/>
  <c r="S77" i="3"/>
  <c r="R80" i="3"/>
  <c r="B6" i="6"/>
  <c r="B21" i="6" s="1"/>
  <c r="B5" i="6"/>
  <c r="B20" i="6" s="1"/>
  <c r="A5" i="6"/>
  <c r="C6" i="6"/>
  <c r="B4" i="6"/>
  <c r="B19" i="6" s="1"/>
  <c r="A4" i="6"/>
  <c r="H11" i="6" l="1"/>
  <c r="T77" i="3"/>
  <c r="U74" i="3"/>
  <c r="G11" i="6"/>
  <c r="F11" i="6"/>
  <c r="E11" i="6"/>
  <c r="D11" i="6"/>
  <c r="C11" i="6"/>
  <c r="B11" i="6"/>
  <c r="R81" i="3"/>
  <c r="B10" i="6"/>
  <c r="D6" i="6"/>
  <c r="C21" i="5"/>
  <c r="C12" i="5"/>
  <c r="I3" i="5"/>
  <c r="J6" i="5"/>
  <c r="D6" i="5"/>
  <c r="U77" i="3" l="1"/>
  <c r="V74" i="3"/>
  <c r="S79" i="3"/>
  <c r="B12" i="6"/>
  <c r="B30" i="6" s="1"/>
  <c r="N31" i="7" s="1"/>
  <c r="B13" i="6"/>
  <c r="K3" i="5"/>
  <c r="V77" i="3" l="1"/>
  <c r="W74" i="3"/>
  <c r="W76" i="3" s="1"/>
  <c r="S80" i="3"/>
  <c r="C10" i="6"/>
  <c r="C13" i="6" s="1"/>
  <c r="W77" i="3" l="1"/>
  <c r="X74" i="3"/>
  <c r="E65" i="3"/>
  <c r="S81" i="3"/>
  <c r="T79" i="3"/>
  <c r="C12" i="6"/>
  <c r="C30" i="6" s="1"/>
  <c r="O31" i="7" s="1"/>
  <c r="D10" i="6"/>
  <c r="X77" i="3" l="1"/>
  <c r="Y74" i="3"/>
  <c r="T80" i="3"/>
  <c r="T81" i="3" s="1"/>
  <c r="F65" i="3"/>
  <c r="D12" i="6"/>
  <c r="D30" i="6" s="1"/>
  <c r="P31" i="7" s="1"/>
  <c r="D13" i="6"/>
  <c r="Y77" i="3" l="1"/>
  <c r="Z74" i="3"/>
  <c r="F66" i="3"/>
  <c r="F67" i="3"/>
  <c r="E10" i="6"/>
  <c r="Z77" i="3" l="1"/>
  <c r="AA74" i="3"/>
  <c r="U79" i="3"/>
  <c r="G65" i="3"/>
  <c r="G68" i="3" s="1"/>
  <c r="E13" i="6"/>
  <c r="E12" i="6"/>
  <c r="E30" i="6" s="1"/>
  <c r="Q31" i="7" s="1"/>
  <c r="AA77" i="3" l="1"/>
  <c r="AB74" i="3"/>
  <c r="U80" i="3"/>
  <c r="H65" i="3"/>
  <c r="H68" i="3" s="1"/>
  <c r="F10" i="6"/>
  <c r="AB77" i="3" l="1"/>
  <c r="AC74" i="3"/>
  <c r="U81" i="3"/>
  <c r="V79" i="3"/>
  <c r="I65" i="3"/>
  <c r="I68" i="3" s="1"/>
  <c r="F12" i="6"/>
  <c r="F30" i="6" s="1"/>
  <c r="R31" i="7" s="1"/>
  <c r="F13" i="6"/>
  <c r="AC77" i="3" l="1"/>
  <c r="AC76" i="3"/>
  <c r="AD74" i="3" s="1"/>
  <c r="V80" i="3"/>
  <c r="G10" i="6"/>
  <c r="V81" i="3" l="1"/>
  <c r="W78" i="3"/>
  <c r="AD77" i="3"/>
  <c r="AE74" i="3"/>
  <c r="G12" i="6"/>
  <c r="G30" i="6" s="1"/>
  <c r="S31" i="7" s="1"/>
  <c r="G13" i="6"/>
  <c r="I41" i="1"/>
  <c r="H41" i="1"/>
  <c r="G41" i="1"/>
  <c r="F41" i="1"/>
  <c r="E41" i="1"/>
  <c r="D41" i="1"/>
  <c r="C41" i="1"/>
  <c r="A50" i="3"/>
  <c r="H1" i="1"/>
  <c r="B67" i="3"/>
  <c r="C64" i="3"/>
  <c r="B58" i="3"/>
  <c r="F38" i="3"/>
  <c r="F42" i="3" s="1"/>
  <c r="F37" i="3"/>
  <c r="F41" i="3" s="1"/>
  <c r="F36" i="3"/>
  <c r="F40" i="3" s="1"/>
  <c r="F33" i="3"/>
  <c r="F45" i="3" s="1"/>
  <c r="F32" i="3"/>
  <c r="F44" i="3" s="1"/>
  <c r="F29" i="3"/>
  <c r="L28" i="3"/>
  <c r="L27" i="3"/>
  <c r="L25" i="3"/>
  <c r="L24" i="3"/>
  <c r="K23" i="3"/>
  <c r="K26" i="3" s="1"/>
  <c r="K29" i="3" s="1"/>
  <c r="J23" i="3"/>
  <c r="J26" i="3" s="1"/>
  <c r="J29" i="3" s="1"/>
  <c r="I23" i="3"/>
  <c r="I26" i="3" s="1"/>
  <c r="I29" i="3" s="1"/>
  <c r="H23" i="3"/>
  <c r="H26" i="3" s="1"/>
  <c r="H29" i="3" s="1"/>
  <c r="G23" i="3"/>
  <c r="G26" i="3" s="1"/>
  <c r="G29" i="3" s="1"/>
  <c r="E23" i="3"/>
  <c r="E26" i="3" s="1"/>
  <c r="E29" i="3" s="1"/>
  <c r="D23" i="3"/>
  <c r="D26" i="3" s="1"/>
  <c r="D29" i="3" s="1"/>
  <c r="L22" i="3"/>
  <c r="L21" i="3"/>
  <c r="L20" i="3"/>
  <c r="F17" i="3"/>
  <c r="L16" i="3"/>
  <c r="L14" i="3"/>
  <c r="L12" i="3"/>
  <c r="L10" i="3"/>
  <c r="K9" i="3"/>
  <c r="K36" i="3" s="1"/>
  <c r="K40" i="3" s="1"/>
  <c r="J9" i="3"/>
  <c r="J36" i="3" s="1"/>
  <c r="J40" i="3" s="1"/>
  <c r="I9" i="3"/>
  <c r="I37" i="3" s="1"/>
  <c r="I41" i="3" s="1"/>
  <c r="H9" i="3"/>
  <c r="H36" i="3" s="1"/>
  <c r="H40" i="3" s="1"/>
  <c r="G9" i="3"/>
  <c r="G36" i="3" s="1"/>
  <c r="G40" i="3" s="1"/>
  <c r="E9" i="3"/>
  <c r="E37" i="3" s="1"/>
  <c r="E41" i="3" s="1"/>
  <c r="D9" i="3"/>
  <c r="D36" i="3" s="1"/>
  <c r="D40" i="3" s="1"/>
  <c r="L8" i="3"/>
  <c r="L7" i="3"/>
  <c r="L6" i="3"/>
  <c r="L5" i="3"/>
  <c r="F34" i="3" l="1"/>
  <c r="F46" i="3" s="1"/>
  <c r="AI83" i="3"/>
  <c r="AD83" i="3"/>
  <c r="X83" i="3"/>
  <c r="Y83" i="3"/>
  <c r="AH83" i="3"/>
  <c r="AC83" i="3"/>
  <c r="W83" i="3"/>
  <c r="AE83" i="3"/>
  <c r="AG83" i="3"/>
  <c r="AB83" i="3"/>
  <c r="U83" i="3"/>
  <c r="T83" i="3"/>
  <c r="AE77" i="3"/>
  <c r="AF74" i="3"/>
  <c r="W79" i="3"/>
  <c r="J84" i="3"/>
  <c r="S83" i="3"/>
  <c r="I83" i="3"/>
  <c r="R84" i="3"/>
  <c r="O83" i="3"/>
  <c r="J83" i="3"/>
  <c r="I84" i="3"/>
  <c r="D84" i="3"/>
  <c r="R83" i="3"/>
  <c r="D83" i="3"/>
  <c r="O84" i="3"/>
  <c r="F83" i="3"/>
  <c r="E83" i="3"/>
  <c r="E68" i="3"/>
  <c r="F68" i="3"/>
  <c r="H10" i="6"/>
  <c r="I1" i="1"/>
  <c r="I1" i="7" s="1"/>
  <c r="H1" i="7"/>
  <c r="L9" i="3"/>
  <c r="L37" i="3" s="1"/>
  <c r="L41" i="3" s="1"/>
  <c r="L26" i="3"/>
  <c r="L29" i="3"/>
  <c r="D13" i="3"/>
  <c r="I13" i="3"/>
  <c r="L23" i="3"/>
  <c r="J32" i="3"/>
  <c r="J44" i="3" s="1"/>
  <c r="E36" i="3"/>
  <c r="E40" i="3" s="1"/>
  <c r="I36" i="3"/>
  <c r="I40" i="3" s="1"/>
  <c r="J37" i="3"/>
  <c r="J41" i="3" s="1"/>
  <c r="E13" i="3"/>
  <c r="J13" i="3"/>
  <c r="G32" i="3"/>
  <c r="G44" i="3" s="1"/>
  <c r="K32" i="3"/>
  <c r="K44" i="3" s="1"/>
  <c r="G37" i="3"/>
  <c r="G41" i="3" s="1"/>
  <c r="K37" i="3"/>
  <c r="K41" i="3" s="1"/>
  <c r="G13" i="3"/>
  <c r="K13" i="3"/>
  <c r="D32" i="3"/>
  <c r="D44" i="3" s="1"/>
  <c r="H32" i="3"/>
  <c r="H44" i="3" s="1"/>
  <c r="D37" i="3"/>
  <c r="D41" i="3" s="1"/>
  <c r="H37" i="3"/>
  <c r="H41" i="3" s="1"/>
  <c r="H13" i="3"/>
  <c r="E32" i="3"/>
  <c r="E44" i="3" s="1"/>
  <c r="I32" i="3"/>
  <c r="I44" i="3" s="1"/>
  <c r="E84" i="3" l="1"/>
  <c r="AF77" i="3"/>
  <c r="AG74" i="3"/>
  <c r="W80" i="3"/>
  <c r="W81" i="3" s="1"/>
  <c r="J17" i="8"/>
  <c r="J1" i="1"/>
  <c r="K1" i="1" s="1"/>
  <c r="R17" i="8"/>
  <c r="H13" i="6"/>
  <c r="H12" i="6"/>
  <c r="H30" i="6" s="1"/>
  <c r="T31" i="7" s="1"/>
  <c r="D85" i="3"/>
  <c r="L13" i="3"/>
  <c r="L38" i="3" s="1"/>
  <c r="L42" i="3" s="1"/>
  <c r="L36" i="3"/>
  <c r="L40" i="3" s="1"/>
  <c r="G17" i="3"/>
  <c r="G34" i="3" s="1"/>
  <c r="G46" i="3" s="1"/>
  <c r="G38" i="3"/>
  <c r="G42" i="3" s="1"/>
  <c r="G33" i="3"/>
  <c r="G45" i="3" s="1"/>
  <c r="H38" i="3"/>
  <c r="H42" i="3" s="1"/>
  <c r="H33" i="3"/>
  <c r="H45" i="3" s="1"/>
  <c r="H17" i="3"/>
  <c r="H34" i="3" s="1"/>
  <c r="H46" i="3" s="1"/>
  <c r="J38" i="3"/>
  <c r="J42" i="3" s="1"/>
  <c r="J33" i="3"/>
  <c r="J45" i="3" s="1"/>
  <c r="J17" i="3"/>
  <c r="J34" i="3" s="1"/>
  <c r="J46" i="3" s="1"/>
  <c r="E85" i="3"/>
  <c r="N28" i="7" s="1"/>
  <c r="I38" i="3"/>
  <c r="I42" i="3" s="1"/>
  <c r="I33" i="3"/>
  <c r="I45" i="3" s="1"/>
  <c r="I17" i="3"/>
  <c r="I34" i="3" s="1"/>
  <c r="I46" i="3" s="1"/>
  <c r="E38" i="3"/>
  <c r="E42" i="3" s="1"/>
  <c r="E33" i="3"/>
  <c r="E45" i="3" s="1"/>
  <c r="E17" i="3"/>
  <c r="E34" i="3" s="1"/>
  <c r="E46" i="3" s="1"/>
  <c r="D38" i="3"/>
  <c r="D42" i="3" s="1"/>
  <c r="D33" i="3"/>
  <c r="D45" i="3" s="1"/>
  <c r="D17" i="3"/>
  <c r="D34" i="3" s="1"/>
  <c r="D46" i="3" s="1"/>
  <c r="K38" i="3"/>
  <c r="K42" i="3" s="1"/>
  <c r="K17" i="3"/>
  <c r="K34" i="3" s="1"/>
  <c r="K46" i="3" s="1"/>
  <c r="K33" i="3"/>
  <c r="K45" i="3" s="1"/>
  <c r="L32" i="3"/>
  <c r="L44" i="3" s="1"/>
  <c r="K1" i="7" l="1"/>
  <c r="AG77" i="3"/>
  <c r="AH74" i="3"/>
  <c r="I10" i="6"/>
  <c r="J1" i="7"/>
  <c r="E13" i="8"/>
  <c r="L1" i="1"/>
  <c r="L17" i="3"/>
  <c r="L34" i="3"/>
  <c r="L33" i="3"/>
  <c r="L45" i="3" s="1"/>
  <c r="E61" i="3" l="1"/>
  <c r="E62" i="3" s="1"/>
  <c r="L1" i="7"/>
  <c r="AH77" i="3"/>
  <c r="AI74" i="3"/>
  <c r="X79" i="3"/>
  <c r="I13" i="6"/>
  <c r="I12" i="6"/>
  <c r="I30" i="6" s="1"/>
  <c r="U31" i="7" s="1"/>
  <c r="M1" i="1"/>
  <c r="O2" i="1"/>
  <c r="N2" i="7"/>
  <c r="D71" i="3"/>
  <c r="L46" i="3"/>
  <c r="G56" i="3"/>
  <c r="G57" i="3" s="1"/>
  <c r="G83" i="3" s="1"/>
  <c r="D62" i="3" l="1"/>
  <c r="D63" i="3" s="1"/>
  <c r="M1" i="7"/>
  <c r="E63" i="3"/>
  <c r="AI76" i="3"/>
  <c r="X80" i="3"/>
  <c r="X81" i="3" s="1"/>
  <c r="G58" i="3"/>
  <c r="F85" i="3"/>
  <c r="O28" i="7" s="1"/>
  <c r="E17" i="8"/>
  <c r="J10" i="6"/>
  <c r="D50" i="3"/>
  <c r="N1" i="1"/>
  <c r="P2" i="1"/>
  <c r="O2" i="7"/>
  <c r="H83" i="3"/>
  <c r="D72" i="3"/>
  <c r="E70" i="3"/>
  <c r="F61" i="3"/>
  <c r="N1" i="7" l="1"/>
  <c r="E2" i="8"/>
  <c r="H56" i="3"/>
  <c r="I56" i="3" s="1"/>
  <c r="J56" i="3" s="1"/>
  <c r="K56" i="3" s="1"/>
  <c r="F13" i="8"/>
  <c r="J12" i="6"/>
  <c r="J30" i="6" s="1"/>
  <c r="V31" i="7" s="1"/>
  <c r="J13" i="6"/>
  <c r="Q2" i="1"/>
  <c r="P2" i="7"/>
  <c r="O1" i="1"/>
  <c r="E50" i="3"/>
  <c r="E71" i="3"/>
  <c r="F69" i="3" s="1"/>
  <c r="F62" i="3"/>
  <c r="J65" i="3"/>
  <c r="O1" i="7" l="1"/>
  <c r="F2" i="8"/>
  <c r="Y79" i="3"/>
  <c r="F70" i="3"/>
  <c r="F84" i="3"/>
  <c r="F17" i="8" s="1"/>
  <c r="G59" i="3"/>
  <c r="G85" i="3" s="1"/>
  <c r="P28" i="7" s="1"/>
  <c r="F63" i="3"/>
  <c r="E72" i="3"/>
  <c r="K10" i="6"/>
  <c r="P1" i="1"/>
  <c r="F50" i="3"/>
  <c r="R2" i="1"/>
  <c r="Q2" i="7"/>
  <c r="K65" i="3"/>
  <c r="J68" i="3"/>
  <c r="H59" i="3"/>
  <c r="P1" i="7" l="1"/>
  <c r="G2" i="8"/>
  <c r="G60" i="3"/>
  <c r="G84" i="3" s="1"/>
  <c r="G17" i="8" s="1"/>
  <c r="Y80" i="3"/>
  <c r="Y81" i="3" s="1"/>
  <c r="H84" i="3"/>
  <c r="H17" i="8" s="1"/>
  <c r="G13" i="8"/>
  <c r="K13" i="6"/>
  <c r="K12" i="6"/>
  <c r="K30" i="6" s="1"/>
  <c r="W31" i="7" s="1"/>
  <c r="S2" i="1"/>
  <c r="R2" i="7"/>
  <c r="Q1" i="1"/>
  <c r="G50" i="3"/>
  <c r="I17" i="8"/>
  <c r="H85" i="3"/>
  <c r="Q28" i="7" s="1"/>
  <c r="L65" i="3"/>
  <c r="K68" i="3"/>
  <c r="I59" i="3"/>
  <c r="G61" i="3" l="1"/>
  <c r="G62" i="3" s="1"/>
  <c r="Q1" i="7"/>
  <c r="H2" i="8"/>
  <c r="F71" i="3"/>
  <c r="F72" i="3" s="1"/>
  <c r="G70" i="3"/>
  <c r="L10" i="6"/>
  <c r="H13" i="8"/>
  <c r="R1" i="1"/>
  <c r="H50" i="3"/>
  <c r="T2" i="1"/>
  <c r="S2" i="7"/>
  <c r="I85" i="3"/>
  <c r="R28" i="7" s="1"/>
  <c r="M65" i="3"/>
  <c r="L68" i="3"/>
  <c r="J59" i="3"/>
  <c r="H61" i="3" l="1"/>
  <c r="H62" i="3" s="1"/>
  <c r="G63" i="3"/>
  <c r="R1" i="7"/>
  <c r="I2" i="8"/>
  <c r="Z79" i="3"/>
  <c r="G71" i="3"/>
  <c r="G72" i="3" s="1"/>
  <c r="H70" i="3"/>
  <c r="L13" i="6"/>
  <c r="L12" i="6"/>
  <c r="L30" i="6" s="1"/>
  <c r="X31" i="7" s="1"/>
  <c r="I13" i="8"/>
  <c r="U2" i="1"/>
  <c r="T2" i="7"/>
  <c r="S1" i="1"/>
  <c r="I50" i="3"/>
  <c r="J85" i="3"/>
  <c r="S28" i="7" s="1"/>
  <c r="K83" i="3"/>
  <c r="N65" i="3"/>
  <c r="N68" i="3" s="1"/>
  <c r="M68" i="3"/>
  <c r="K59" i="3"/>
  <c r="H63" i="3" l="1"/>
  <c r="I61" i="3"/>
  <c r="I62" i="3" s="1"/>
  <c r="I63" i="3" s="1"/>
  <c r="S1" i="7"/>
  <c r="J2" i="8"/>
  <c r="Z80" i="3"/>
  <c r="Z81" i="3" s="1"/>
  <c r="L56" i="3"/>
  <c r="L57" i="3" s="1"/>
  <c r="L83" i="3" s="1"/>
  <c r="H71" i="3"/>
  <c r="H72" i="3" s="1"/>
  <c r="I70" i="3"/>
  <c r="M10" i="6"/>
  <c r="J13" i="8"/>
  <c r="T1" i="1"/>
  <c r="J50" i="3"/>
  <c r="V2" i="1"/>
  <c r="U2" i="7"/>
  <c r="K85" i="3"/>
  <c r="T28" i="7" s="1"/>
  <c r="O65" i="3"/>
  <c r="O68" i="3" s="1"/>
  <c r="K84" i="3"/>
  <c r="J61" i="3" l="1"/>
  <c r="J62" i="3" s="1"/>
  <c r="J63" i="3" s="1"/>
  <c r="T1" i="7"/>
  <c r="K2" i="8"/>
  <c r="L60" i="3"/>
  <c r="L84" i="3" s="1"/>
  <c r="L59" i="3"/>
  <c r="L58" i="3"/>
  <c r="M83" i="3"/>
  <c r="I71" i="3"/>
  <c r="I72" i="3" s="1"/>
  <c r="J70" i="3"/>
  <c r="K17" i="8"/>
  <c r="M13" i="6"/>
  <c r="N10" i="6" s="1"/>
  <c r="M12" i="6"/>
  <c r="M30" i="6" s="1"/>
  <c r="Y31" i="7" s="1"/>
  <c r="K13" i="8"/>
  <c r="W2" i="1"/>
  <c r="V2" i="7"/>
  <c r="U1" i="1"/>
  <c r="K50" i="3"/>
  <c r="K61" i="3" l="1"/>
  <c r="K62" i="3" s="1"/>
  <c r="K63" i="3" s="1"/>
  <c r="U1" i="7"/>
  <c r="L2" i="8"/>
  <c r="AA79" i="3"/>
  <c r="N12" i="6"/>
  <c r="N30" i="6" s="1"/>
  <c r="Z31" i="7" s="1"/>
  <c r="N13" i="6"/>
  <c r="O10" i="6" s="1"/>
  <c r="L17" i="8"/>
  <c r="L61" i="3"/>
  <c r="L62" i="3" s="1"/>
  <c r="M56" i="3"/>
  <c r="N56" i="3" s="1"/>
  <c r="O56" i="3" s="1"/>
  <c r="P56" i="3" s="1"/>
  <c r="M84" i="3"/>
  <c r="K70" i="3"/>
  <c r="J71" i="3"/>
  <c r="J72" i="3" s="1"/>
  <c r="V1" i="1"/>
  <c r="L50" i="3"/>
  <c r="X2" i="1"/>
  <c r="W2" i="7"/>
  <c r="L85" i="3"/>
  <c r="U28" i="7" s="1"/>
  <c r="P65" i="3"/>
  <c r="P68" i="3" s="1"/>
  <c r="V1" i="7" l="1"/>
  <c r="M2" i="8"/>
  <c r="AA80" i="3"/>
  <c r="AA81" i="3" s="1"/>
  <c r="N59" i="3"/>
  <c r="N85" i="3" s="1"/>
  <c r="W28" i="7" s="1"/>
  <c r="O12" i="6"/>
  <c r="O30" i="6" s="1"/>
  <c r="AA31" i="7" s="1"/>
  <c r="O13" i="6"/>
  <c r="P10" i="6" s="1"/>
  <c r="M59" i="3"/>
  <c r="M61" i="3" s="1"/>
  <c r="M62" i="3" s="1"/>
  <c r="M17" i="8"/>
  <c r="P67" i="3"/>
  <c r="P66" i="3"/>
  <c r="P83" i="3" s="1"/>
  <c r="L70" i="3"/>
  <c r="K71" i="3"/>
  <c r="K72" i="3" s="1"/>
  <c r="L13" i="8"/>
  <c r="L63" i="3"/>
  <c r="Y2" i="1"/>
  <c r="X2" i="7"/>
  <c r="W1" i="1"/>
  <c r="M50" i="3"/>
  <c r="O59" i="3"/>
  <c r="N83" i="3"/>
  <c r="W1" i="7" l="1"/>
  <c r="N2" i="8"/>
  <c r="M85" i="3"/>
  <c r="P13" i="6"/>
  <c r="Q10" i="6" s="1"/>
  <c r="P12" i="6"/>
  <c r="P30" i="6" s="1"/>
  <c r="AB31" i="7" s="1"/>
  <c r="Q65" i="3"/>
  <c r="R65" i="3" s="1"/>
  <c r="M70" i="3"/>
  <c r="L71" i="3"/>
  <c r="L72" i="3" s="1"/>
  <c r="N13" i="8"/>
  <c r="X1" i="1"/>
  <c r="N50" i="3"/>
  <c r="Z2" i="1"/>
  <c r="Y2" i="7"/>
  <c r="N61" i="3"/>
  <c r="N62" i="3" s="1"/>
  <c r="N63" i="3" s="1"/>
  <c r="M63" i="3"/>
  <c r="M13" i="8" l="1"/>
  <c r="V28" i="7"/>
  <c r="X1" i="7"/>
  <c r="O2" i="8"/>
  <c r="AB79" i="3"/>
  <c r="Q68" i="3"/>
  <c r="N84" i="3"/>
  <c r="N17" i="8" s="1"/>
  <c r="Q12" i="6"/>
  <c r="Q30" i="6" s="1"/>
  <c r="AC31" i="7" s="1"/>
  <c r="Q13" i="6"/>
  <c r="R10" i="6" s="1"/>
  <c r="M71" i="3"/>
  <c r="M72" i="3" s="1"/>
  <c r="N70" i="3"/>
  <c r="N71" i="3" s="1"/>
  <c r="AA2" i="1"/>
  <c r="Z2" i="7"/>
  <c r="Y1" i="1"/>
  <c r="O50" i="3"/>
  <c r="O61" i="3"/>
  <c r="O62" i="3" s="1"/>
  <c r="O63" i="3" s="1"/>
  <c r="P59" i="3"/>
  <c r="O17" i="8"/>
  <c r="S65" i="3"/>
  <c r="R68" i="3"/>
  <c r="O85" i="3"/>
  <c r="X28" i="7" s="1"/>
  <c r="Y1" i="7" l="1"/>
  <c r="P2" i="8"/>
  <c r="S68" i="3"/>
  <c r="T65" i="3"/>
  <c r="AB80" i="3"/>
  <c r="N72" i="3"/>
  <c r="R12" i="6"/>
  <c r="R30" i="6" s="1"/>
  <c r="AD31" i="7" s="1"/>
  <c r="R13" i="6"/>
  <c r="S10" i="6" s="1"/>
  <c r="Q56" i="3"/>
  <c r="Q57" i="3" s="1"/>
  <c r="O13" i="8"/>
  <c r="Z1" i="1"/>
  <c r="P50" i="3"/>
  <c r="AB2" i="1"/>
  <c r="AA2" i="7"/>
  <c r="P61" i="3"/>
  <c r="O70" i="3"/>
  <c r="P85" i="3"/>
  <c r="Y28" i="7" s="1"/>
  <c r="Z1" i="7" l="1"/>
  <c r="Q2" i="8"/>
  <c r="AB81" i="3"/>
  <c r="AC78" i="3"/>
  <c r="T68" i="3"/>
  <c r="U65" i="3"/>
  <c r="AB2" i="7"/>
  <c r="AC2" i="1"/>
  <c r="S13" i="6"/>
  <c r="T10" i="6" s="1"/>
  <c r="S12" i="6"/>
  <c r="S30" i="6" s="1"/>
  <c r="AE31" i="7" s="1"/>
  <c r="Q60" i="3"/>
  <c r="Q59" i="3"/>
  <c r="Q58" i="3"/>
  <c r="R56" i="3" s="1"/>
  <c r="P13" i="8"/>
  <c r="AA1" i="1"/>
  <c r="Q50" i="3"/>
  <c r="P62" i="3"/>
  <c r="P63" i="3" s="1"/>
  <c r="Q83" i="3"/>
  <c r="O71" i="3"/>
  <c r="P69" i="3" s="1"/>
  <c r="P84" i="3" s="1"/>
  <c r="AA1" i="7" l="1"/>
  <c r="R2" i="8"/>
  <c r="AD2" i="1"/>
  <c r="AC2" i="7"/>
  <c r="U68" i="3"/>
  <c r="V65" i="3"/>
  <c r="T13" i="6"/>
  <c r="U10" i="6" s="1"/>
  <c r="T12" i="6"/>
  <c r="T30" i="6" s="1"/>
  <c r="AF31" i="7" s="1"/>
  <c r="AC79" i="3"/>
  <c r="Q61" i="3"/>
  <c r="Q62" i="3" s="1"/>
  <c r="Q63" i="3" s="1"/>
  <c r="S56" i="3"/>
  <c r="T56" i="3" s="1"/>
  <c r="R59" i="3"/>
  <c r="Q85" i="3"/>
  <c r="Z28" i="7" s="1"/>
  <c r="O72" i="3"/>
  <c r="P70" i="3"/>
  <c r="Q70" i="3" s="1"/>
  <c r="P17" i="8"/>
  <c r="AB1" i="1"/>
  <c r="S2" i="8" s="1"/>
  <c r="R50" i="3"/>
  <c r="Q84" i="3"/>
  <c r="AE2" i="1" l="1"/>
  <c r="AD2" i="7"/>
  <c r="U56" i="3"/>
  <c r="T59" i="3"/>
  <c r="T85" i="3" s="1"/>
  <c r="AC28" i="7" s="1"/>
  <c r="U13" i="6"/>
  <c r="V10" i="6" s="1"/>
  <c r="U12" i="6"/>
  <c r="U30" i="6" s="1"/>
  <c r="AG31" i="7" s="1"/>
  <c r="V68" i="3"/>
  <c r="W65" i="3"/>
  <c r="AC80" i="3"/>
  <c r="AC81" i="3"/>
  <c r="AB1" i="7"/>
  <c r="AC1" i="1"/>
  <c r="R61" i="3"/>
  <c r="R62" i="3" s="1"/>
  <c r="R63" i="3" s="1"/>
  <c r="Q13" i="8"/>
  <c r="P71" i="3"/>
  <c r="P72" i="3" s="1"/>
  <c r="S50" i="3"/>
  <c r="R85" i="3"/>
  <c r="AA28" i="7" s="1"/>
  <c r="S59" i="3"/>
  <c r="Q17" i="8"/>
  <c r="Q71" i="3"/>
  <c r="Q72" i="3" s="1"/>
  <c r="R70" i="3"/>
  <c r="T13" i="8" l="1"/>
  <c r="AC1" i="7"/>
  <c r="T2" i="8"/>
  <c r="AF2" i="1"/>
  <c r="AE2" i="7"/>
  <c r="V12" i="6"/>
  <c r="V30" i="6" s="1"/>
  <c r="AH31" i="7" s="1"/>
  <c r="V13" i="6"/>
  <c r="W10" i="6" s="1"/>
  <c r="AD1" i="1"/>
  <c r="T50" i="3"/>
  <c r="X65" i="3"/>
  <c r="W68" i="3"/>
  <c r="U59" i="3"/>
  <c r="U85" i="3" s="1"/>
  <c r="AD28" i="7" s="1"/>
  <c r="V56" i="3"/>
  <c r="S61" i="3"/>
  <c r="R13" i="8"/>
  <c r="S85" i="3"/>
  <c r="AB28" i="7" s="1"/>
  <c r="R71" i="3"/>
  <c r="U13" i="8" l="1"/>
  <c r="U2" i="8"/>
  <c r="AD1" i="7"/>
  <c r="AG2" i="1"/>
  <c r="AF2" i="7"/>
  <c r="AE1" i="1"/>
  <c r="U50" i="3"/>
  <c r="X68" i="3"/>
  <c r="Y65" i="3"/>
  <c r="V58" i="3"/>
  <c r="V57" i="3"/>
  <c r="V83" i="3" s="1"/>
  <c r="V59" i="3"/>
  <c r="V60" i="3"/>
  <c r="W13" i="6"/>
  <c r="X10" i="6" s="1"/>
  <c r="W12" i="6"/>
  <c r="W30" i="6" s="1"/>
  <c r="AI31" i="7" s="1"/>
  <c r="AD79" i="3"/>
  <c r="S13" i="8"/>
  <c r="S62" i="3"/>
  <c r="T84" i="3" s="1"/>
  <c r="T17" i="8" s="1"/>
  <c r="R72" i="3"/>
  <c r="S70" i="3"/>
  <c r="V2" i="8" l="1"/>
  <c r="AE1" i="7"/>
  <c r="AH2" i="1"/>
  <c r="AG2" i="7"/>
  <c r="Z65" i="3"/>
  <c r="Y68" i="3"/>
  <c r="V85" i="3"/>
  <c r="AE28" i="7" s="1"/>
  <c r="X12" i="6"/>
  <c r="X30" i="6" s="1"/>
  <c r="AJ31" i="7" s="1"/>
  <c r="X13" i="6"/>
  <c r="Y10" i="6" s="1"/>
  <c r="W56" i="3"/>
  <c r="AF1" i="1"/>
  <c r="V50" i="3"/>
  <c r="AD80" i="3"/>
  <c r="AD81" i="3" s="1"/>
  <c r="S71" i="3"/>
  <c r="S72" i="3" s="1"/>
  <c r="T70" i="3"/>
  <c r="S63" i="3"/>
  <c r="T61" i="3"/>
  <c r="S84" i="3"/>
  <c r="S17" i="8" s="1"/>
  <c r="W2" i="8" l="1"/>
  <c r="AF1" i="7"/>
  <c r="V13" i="8"/>
  <c r="AI2" i="1"/>
  <c r="AH2" i="7"/>
  <c r="W59" i="3"/>
  <c r="W85" i="3" s="1"/>
  <c r="AF28" i="7" s="1"/>
  <c r="X56" i="3"/>
  <c r="AG1" i="1"/>
  <c r="W50" i="3"/>
  <c r="Y13" i="6"/>
  <c r="Z10" i="6" s="1"/>
  <c r="Y12" i="6"/>
  <c r="Y30" i="6" s="1"/>
  <c r="AK31" i="7" s="1"/>
  <c r="Z67" i="3"/>
  <c r="Z68" i="3"/>
  <c r="Z66" i="3"/>
  <c r="Z83" i="3" s="1"/>
  <c r="T71" i="3"/>
  <c r="U70" i="3" s="1"/>
  <c r="T62" i="3"/>
  <c r="U84" i="3" s="1"/>
  <c r="U17" i="8" s="1"/>
  <c r="H4" i="1"/>
  <c r="I4" i="5"/>
  <c r="I5" i="5"/>
  <c r="K5" i="5" s="1"/>
  <c r="AA65" i="3" l="1"/>
  <c r="AB65" i="3" s="1"/>
  <c r="W13" i="8"/>
  <c r="AG1" i="7"/>
  <c r="X2" i="8"/>
  <c r="AJ2" i="1"/>
  <c r="AI2" i="7"/>
  <c r="AH1" i="1"/>
  <c r="X50" i="3"/>
  <c r="AA68" i="3"/>
  <c r="Y56" i="3"/>
  <c r="X59" i="3"/>
  <c r="X85" i="3" s="1"/>
  <c r="AG28" i="7" s="1"/>
  <c r="Z13" i="6"/>
  <c r="AA10" i="6" s="1"/>
  <c r="Z12" i="6"/>
  <c r="Z30" i="6" s="1"/>
  <c r="AL31" i="7" s="1"/>
  <c r="AE79" i="3"/>
  <c r="U71" i="3"/>
  <c r="V70" i="3" s="1"/>
  <c r="T72" i="3"/>
  <c r="T63" i="3"/>
  <c r="U61" i="3"/>
  <c r="H3" i="1"/>
  <c r="H4" i="7"/>
  <c r="I4" i="1"/>
  <c r="I6" i="5"/>
  <c r="K4" i="5"/>
  <c r="AK2" i="1" l="1"/>
  <c r="AJ2" i="7"/>
  <c r="X13" i="8"/>
  <c r="Y2" i="8"/>
  <c r="AH1" i="7"/>
  <c r="U62" i="3"/>
  <c r="V84" i="3" s="1"/>
  <c r="V17" i="8" s="1"/>
  <c r="V61" i="3"/>
  <c r="AI1" i="1"/>
  <c r="Y50" i="3"/>
  <c r="AA12" i="6"/>
  <c r="AA30" i="6" s="1"/>
  <c r="AM31" i="7" s="1"/>
  <c r="AA13" i="6"/>
  <c r="AB10" i="6" s="1"/>
  <c r="AB68" i="3"/>
  <c r="AC65" i="3"/>
  <c r="Z56" i="3"/>
  <c r="Y59" i="3"/>
  <c r="Y85" i="3" s="1"/>
  <c r="AH28" i="7" s="1"/>
  <c r="AE80" i="3"/>
  <c r="AE81" i="3"/>
  <c r="V71" i="3"/>
  <c r="W70" i="3" s="1"/>
  <c r="U72" i="3"/>
  <c r="J4" i="1"/>
  <c r="I3" i="1"/>
  <c r="I4" i="7"/>
  <c r="H59" i="1"/>
  <c r="L4" i="5"/>
  <c r="N4" i="5" s="1"/>
  <c r="L3" i="5"/>
  <c r="L5" i="5"/>
  <c r="N5" i="5" s="1"/>
  <c r="Z2" i="8" l="1"/>
  <c r="AI1" i="7"/>
  <c r="U63" i="3"/>
  <c r="Y13" i="8"/>
  <c r="AL2" i="1"/>
  <c r="AK2" i="7"/>
  <c r="Z59" i="3"/>
  <c r="Z85" i="3" s="1"/>
  <c r="AI28" i="7" s="1"/>
  <c r="AA56" i="3"/>
  <c r="AD65" i="3"/>
  <c r="AC68" i="3"/>
  <c r="AJ1" i="1"/>
  <c r="Z50" i="3"/>
  <c r="AB12" i="6"/>
  <c r="AB30" i="6" s="1"/>
  <c r="AN31" i="7" s="1"/>
  <c r="AB13" i="6"/>
  <c r="AC10" i="6" s="1"/>
  <c r="W71" i="3"/>
  <c r="X70" i="3" s="1"/>
  <c r="V72" i="3"/>
  <c r="V63" i="3"/>
  <c r="V62" i="3"/>
  <c r="W84" i="3" s="1"/>
  <c r="W17" i="8" s="1"/>
  <c r="I59" i="1"/>
  <c r="K4" i="1"/>
  <c r="J3" i="1"/>
  <c r="J4" i="7"/>
  <c r="N3" i="5"/>
  <c r="O3" i="5"/>
  <c r="AA2" i="8" l="1"/>
  <c r="AJ1" i="7"/>
  <c r="Z13" i="8"/>
  <c r="AM2" i="1"/>
  <c r="AL2" i="7"/>
  <c r="AD68" i="3"/>
  <c r="AE65" i="3"/>
  <c r="AC12" i="6"/>
  <c r="AC30" i="6" s="1"/>
  <c r="AO31" i="7" s="1"/>
  <c r="AC13" i="6"/>
  <c r="AD10" i="6" s="1"/>
  <c r="AA60" i="3"/>
  <c r="AA58" i="3"/>
  <c r="AA57" i="3"/>
  <c r="AA83" i="3" s="1"/>
  <c r="AA59" i="3"/>
  <c r="AA85" i="3" s="1"/>
  <c r="AJ28" i="7" s="1"/>
  <c r="AK1" i="1"/>
  <c r="AA50" i="3"/>
  <c r="AF79" i="3"/>
  <c r="Y70" i="3"/>
  <c r="X71" i="3"/>
  <c r="X72" i="3" s="1"/>
  <c r="W72" i="3"/>
  <c r="W61" i="3"/>
  <c r="J59" i="1"/>
  <c r="K4" i="7"/>
  <c r="L4" i="1"/>
  <c r="K3" i="1"/>
  <c r="N6" i="5"/>
  <c r="K59" i="1" l="1"/>
  <c r="N59" i="1"/>
  <c r="AA13" i="8"/>
  <c r="AB56" i="3"/>
  <c r="AC56" i="3" s="1"/>
  <c r="AN2" i="1"/>
  <c r="AM2" i="7"/>
  <c r="AK1" i="7"/>
  <c r="AB2" i="8"/>
  <c r="AL1" i="1"/>
  <c r="AB50" i="3"/>
  <c r="AF65" i="3"/>
  <c r="AE68" i="3"/>
  <c r="AD13" i="6"/>
  <c r="AE10" i="6" s="1"/>
  <c r="AD12" i="6"/>
  <c r="AD30" i="6" s="1"/>
  <c r="AP31" i="7" s="1"/>
  <c r="AF80" i="3"/>
  <c r="AF81" i="3" s="1"/>
  <c r="Y71" i="3"/>
  <c r="Z69" i="3" s="1"/>
  <c r="Z70" i="3" s="1"/>
  <c r="W62" i="3"/>
  <c r="X84" i="3" s="1"/>
  <c r="X17" i="8" s="1"/>
  <c r="L4" i="7"/>
  <c r="L3" i="1"/>
  <c r="M4" i="1"/>
  <c r="K3" i="7"/>
  <c r="H5" i="5"/>
  <c r="H4" i="5"/>
  <c r="H3" i="5"/>
  <c r="L59" i="1" l="1"/>
  <c r="AC2" i="8"/>
  <c r="AL1" i="7"/>
  <c r="AB59" i="3"/>
  <c r="AB85" i="3" s="1"/>
  <c r="AK28" i="7" s="1"/>
  <c r="AO2" i="1"/>
  <c r="AN2" i="7"/>
  <c r="AE12" i="6"/>
  <c r="AE30" i="6" s="1"/>
  <c r="AQ31" i="7" s="1"/>
  <c r="AE13" i="6"/>
  <c r="AF10" i="6" s="1"/>
  <c r="AM1" i="1"/>
  <c r="AC50" i="3"/>
  <c r="AF68" i="3"/>
  <c r="AG65" i="3"/>
  <c r="AC59" i="3"/>
  <c r="AC85" i="3" s="1"/>
  <c r="AL28" i="7" s="1"/>
  <c r="AD56" i="3"/>
  <c r="Z71" i="3"/>
  <c r="AA70" i="3" s="1"/>
  <c r="Z72" i="3"/>
  <c r="Y72" i="3"/>
  <c r="W63" i="3"/>
  <c r="X61" i="3"/>
  <c r="L3" i="7"/>
  <c r="M4" i="7"/>
  <c r="D53" i="3"/>
  <c r="N4" i="1"/>
  <c r="M3" i="1"/>
  <c r="K6" i="5"/>
  <c r="C19" i="5" s="1"/>
  <c r="C32" i="5" s="1"/>
  <c r="H6" i="5"/>
  <c r="E3" i="8" l="1"/>
  <c r="E22" i="8" s="1"/>
  <c r="B24" i="6"/>
  <c r="M59" i="1"/>
  <c r="AB13" i="8"/>
  <c r="AC13" i="8"/>
  <c r="AD2" i="8"/>
  <c r="AM1" i="7"/>
  <c r="AP2" i="1"/>
  <c r="AO2" i="7"/>
  <c r="AN1" i="1"/>
  <c r="AD50" i="3"/>
  <c r="AH65" i="3"/>
  <c r="AG68" i="3"/>
  <c r="AF13" i="6"/>
  <c r="AF12" i="6"/>
  <c r="AF30" i="6" s="1"/>
  <c r="AR31" i="7" s="1"/>
  <c r="AD59" i="3"/>
  <c r="AD85" i="3" s="1"/>
  <c r="AM28" i="7" s="1"/>
  <c r="AE56" i="3"/>
  <c r="AG79" i="3"/>
  <c r="AA71" i="3"/>
  <c r="AB70" i="3" s="1"/>
  <c r="X62" i="3"/>
  <c r="N4" i="7"/>
  <c r="O4" i="1"/>
  <c r="N3" i="1"/>
  <c r="E1" i="8" s="1"/>
  <c r="B9" i="6"/>
  <c r="E53" i="3"/>
  <c r="D51" i="3"/>
  <c r="M3" i="7"/>
  <c r="F3" i="8" l="1"/>
  <c r="F22" i="8" s="1"/>
  <c r="C24" i="6"/>
  <c r="AD13" i="8"/>
  <c r="AQ2" i="1"/>
  <c r="AP2" i="7"/>
  <c r="AE2" i="8"/>
  <c r="AN1" i="7"/>
  <c r="AH68" i="3"/>
  <c r="AI65" i="3"/>
  <c r="AE59" i="3"/>
  <c r="AE85" i="3" s="1"/>
  <c r="AN28" i="7" s="1"/>
  <c r="AF56" i="3"/>
  <c r="AO1" i="1"/>
  <c r="AE50" i="3"/>
  <c r="AG80" i="3"/>
  <c r="AG81" i="3"/>
  <c r="AA72" i="3"/>
  <c r="AB71" i="3"/>
  <c r="AC70" i="3" s="1"/>
  <c r="X63" i="3"/>
  <c r="Y84" i="3"/>
  <c r="Y17" i="8" s="1"/>
  <c r="Y61" i="3"/>
  <c r="O4" i="7"/>
  <c r="C9" i="6"/>
  <c r="O3" i="1"/>
  <c r="F1" i="8" s="1"/>
  <c r="F53" i="3"/>
  <c r="P4" i="1"/>
  <c r="E51" i="3"/>
  <c r="N3" i="7"/>
  <c r="G3" i="8" l="1"/>
  <c r="G22" i="8" s="1"/>
  <c r="D24" i="6"/>
  <c r="AE13" i="8"/>
  <c r="AR2" i="1"/>
  <c r="AR2" i="7" s="1"/>
  <c r="AQ2" i="7"/>
  <c r="AO1" i="7"/>
  <c r="AF2" i="8"/>
  <c r="AF60" i="3"/>
  <c r="AF59" i="3"/>
  <c r="AF85" i="3" s="1"/>
  <c r="AO28" i="7" s="1"/>
  <c r="AF58" i="3"/>
  <c r="AF57" i="3"/>
  <c r="AF83" i="3" s="1"/>
  <c r="AP1" i="1"/>
  <c r="AF50" i="3"/>
  <c r="AI67" i="3"/>
  <c r="AB72" i="3"/>
  <c r="AC71" i="3"/>
  <c r="AD70" i="3" s="1"/>
  <c r="Y62" i="3"/>
  <c r="Z84" i="3" s="1"/>
  <c r="Z17" i="8" s="1"/>
  <c r="P4" i="7"/>
  <c r="G53" i="3"/>
  <c r="P3" i="1"/>
  <c r="G1" i="8" s="1"/>
  <c r="D9" i="6"/>
  <c r="Q4" i="1"/>
  <c r="F51" i="3"/>
  <c r="O3" i="7"/>
  <c r="N9" i="7"/>
  <c r="N10" i="7" s="1"/>
  <c r="N11" i="7" s="1"/>
  <c r="H3" i="8" l="1"/>
  <c r="H22" i="8" s="1"/>
  <c r="E24" i="6"/>
  <c r="AG2" i="8"/>
  <c r="AP1" i="7"/>
  <c r="AF13" i="8"/>
  <c r="AG56" i="3"/>
  <c r="AQ1" i="1"/>
  <c r="AG50" i="3"/>
  <c r="N12" i="7"/>
  <c r="N13" i="7" s="1"/>
  <c r="AH79" i="3"/>
  <c r="AC72" i="3"/>
  <c r="AD71" i="3"/>
  <c r="AE70" i="3" s="1"/>
  <c r="Y63" i="3"/>
  <c r="Z61" i="3"/>
  <c r="AA61" i="3" s="1"/>
  <c r="G51" i="3"/>
  <c r="P3" i="7"/>
  <c r="N53" i="7"/>
  <c r="Q4" i="7"/>
  <c r="E9" i="6"/>
  <c r="R4" i="1"/>
  <c r="H53" i="3"/>
  <c r="Q3" i="1"/>
  <c r="H1" i="8" s="1"/>
  <c r="O9" i="7"/>
  <c r="O10" i="7" s="1"/>
  <c r="O11" i="7" s="1"/>
  <c r="I3" i="8" l="1"/>
  <c r="I22" i="8" s="1"/>
  <c r="F24" i="6"/>
  <c r="AH2" i="8"/>
  <c r="AQ1" i="7"/>
  <c r="AR1" i="1"/>
  <c r="AH50" i="3"/>
  <c r="N21" i="7"/>
  <c r="AH56" i="3"/>
  <c r="AG59" i="3"/>
  <c r="AG85" i="3" s="1"/>
  <c r="AP28" i="7" s="1"/>
  <c r="O12" i="7"/>
  <c r="O13" i="7" s="1"/>
  <c r="AH80" i="3"/>
  <c r="AH81" i="3" s="1"/>
  <c r="AD72" i="3"/>
  <c r="AE71" i="3"/>
  <c r="AF70" i="3" s="1"/>
  <c r="Z62" i="3"/>
  <c r="AA84" i="3" s="1"/>
  <c r="AA17" i="8" s="1"/>
  <c r="M70" i="7"/>
  <c r="P9" i="7"/>
  <c r="P10" i="7" s="1"/>
  <c r="P11" i="7" s="1"/>
  <c r="H51" i="3"/>
  <c r="Q3" i="7"/>
  <c r="R4" i="7"/>
  <c r="I53" i="3"/>
  <c r="S4" i="1"/>
  <c r="R3" i="1"/>
  <c r="I1" i="8" s="1"/>
  <c r="F9" i="6"/>
  <c r="J3" i="8" l="1"/>
  <c r="J22" i="8" s="1"/>
  <c r="G24" i="6"/>
  <c r="AG13" i="8"/>
  <c r="AI50" i="3"/>
  <c r="AI2" i="8"/>
  <c r="AR1" i="7"/>
  <c r="E5" i="8"/>
  <c r="E18" i="8" s="1"/>
  <c r="N54" i="7"/>
  <c r="N55" i="7" s="1"/>
  <c r="AI56" i="3"/>
  <c r="AH59" i="3"/>
  <c r="AH85" i="3" s="1"/>
  <c r="AQ28" i="7" s="1"/>
  <c r="O21" i="7"/>
  <c r="P12" i="7"/>
  <c r="P13" i="7" s="1"/>
  <c r="AE72" i="3"/>
  <c r="AF71" i="3"/>
  <c r="AG70" i="3" s="1"/>
  <c r="Z63" i="3"/>
  <c r="AA62" i="3"/>
  <c r="AB84" i="3" s="1"/>
  <c r="AB17" i="8" s="1"/>
  <c r="N25" i="7"/>
  <c r="N26" i="7" s="1"/>
  <c r="S4" i="7"/>
  <c r="J53" i="3"/>
  <c r="T4" i="1"/>
  <c r="G9" i="6"/>
  <c r="S3" i="1"/>
  <c r="J1" i="8" s="1"/>
  <c r="I51" i="3"/>
  <c r="R3" i="7"/>
  <c r="Q9" i="7"/>
  <c r="Q10" i="7" s="1"/>
  <c r="Q11" i="7" s="1"/>
  <c r="K3" i="8" l="1"/>
  <c r="K22" i="8" s="1"/>
  <c r="H24" i="6"/>
  <c r="E14" i="8"/>
  <c r="F5" i="8"/>
  <c r="F6" i="8" s="1"/>
  <c r="O54" i="7"/>
  <c r="N56" i="7"/>
  <c r="AH13" i="8"/>
  <c r="P21" i="7"/>
  <c r="P54" i="7" s="1"/>
  <c r="AI58" i="3"/>
  <c r="Q12" i="7"/>
  <c r="Q13" i="7" s="1"/>
  <c r="Q19" i="7" s="1"/>
  <c r="AF72" i="3"/>
  <c r="AG71" i="3"/>
  <c r="AH70" i="3" s="1"/>
  <c r="AA63" i="3"/>
  <c r="AB61" i="3"/>
  <c r="N27" i="7"/>
  <c r="N29" i="7"/>
  <c r="E9" i="8" s="1"/>
  <c r="E11" i="8" s="1"/>
  <c r="E7" i="8"/>
  <c r="E8" i="8" s="1"/>
  <c r="O25" i="7"/>
  <c r="O26" i="7" s="1"/>
  <c r="R9" i="7"/>
  <c r="R10" i="7" s="1"/>
  <c r="R11" i="7" s="1"/>
  <c r="J51" i="3"/>
  <c r="S3" i="7"/>
  <c r="T4" i="7"/>
  <c r="T3" i="1"/>
  <c r="K1" i="8" s="1"/>
  <c r="H9" i="6"/>
  <c r="U4" i="1"/>
  <c r="K53" i="3"/>
  <c r="L3" i="8" l="1"/>
  <c r="L22" i="8" s="1"/>
  <c r="I24" i="6"/>
  <c r="P55" i="7"/>
  <c r="Q53" i="7" s="1"/>
  <c r="Q56" i="7" s="1"/>
  <c r="O55" i="7"/>
  <c r="O70" i="7" s="1"/>
  <c r="F14" i="8"/>
  <c r="Q23" i="7"/>
  <c r="Q24" i="7"/>
  <c r="F18" i="8"/>
  <c r="Q21" i="7"/>
  <c r="Q54" i="7" s="1"/>
  <c r="Q55" i="7" s="1"/>
  <c r="G5" i="8"/>
  <c r="G18" i="8" s="1"/>
  <c r="AG72" i="3"/>
  <c r="O53" i="7"/>
  <c r="O56" i="7" s="1"/>
  <c r="N70" i="7"/>
  <c r="R12" i="7"/>
  <c r="R13" i="7" s="1"/>
  <c r="R19" i="7" s="1"/>
  <c r="R24" i="7" s="1"/>
  <c r="AH71" i="3"/>
  <c r="AB62" i="3"/>
  <c r="AC84" i="3" s="1"/>
  <c r="AC17" i="8" s="1"/>
  <c r="N32" i="7"/>
  <c r="N34" i="7" s="1"/>
  <c r="N30" i="7"/>
  <c r="O29" i="7"/>
  <c r="F9" i="8" s="1"/>
  <c r="F11" i="8" s="1"/>
  <c r="F7" i="8"/>
  <c r="F8" i="8" s="1"/>
  <c r="O27" i="7"/>
  <c r="P25" i="7"/>
  <c r="P26" i="7" s="1"/>
  <c r="H5" i="8"/>
  <c r="R53" i="7"/>
  <c r="K51" i="3"/>
  <c r="T3" i="7"/>
  <c r="S9" i="7"/>
  <c r="S10" i="7" s="1"/>
  <c r="S11" i="7" s="1"/>
  <c r="E10" i="8"/>
  <c r="U4" i="7"/>
  <c r="I9" i="6"/>
  <c r="V4" i="1"/>
  <c r="L53" i="3"/>
  <c r="U3" i="1"/>
  <c r="L1" i="8" s="1"/>
  <c r="P70" i="7" l="1"/>
  <c r="P72" i="7" s="1"/>
  <c r="G15" i="8" s="1"/>
  <c r="G16" i="8" s="1"/>
  <c r="M3" i="8"/>
  <c r="M22" i="8" s="1"/>
  <c r="J24" i="6"/>
  <c r="P53" i="7"/>
  <c r="P56" i="7" s="1"/>
  <c r="O72" i="7"/>
  <c r="F15" i="8" s="1"/>
  <c r="F16" i="8" s="1"/>
  <c r="G6" i="8"/>
  <c r="G14" i="8"/>
  <c r="N72" i="7"/>
  <c r="E15" i="8" s="1"/>
  <c r="E16" i="8" s="1"/>
  <c r="R21" i="7"/>
  <c r="R23" i="7"/>
  <c r="S12" i="7"/>
  <c r="S13" i="7" s="1"/>
  <c r="S19" i="7" s="1"/>
  <c r="AH72" i="3"/>
  <c r="AB63" i="3"/>
  <c r="AC61" i="3"/>
  <c r="N33" i="7"/>
  <c r="O30" i="7"/>
  <c r="O32" i="7"/>
  <c r="O34" i="7" s="1"/>
  <c r="P29" i="7"/>
  <c r="P32" i="7" s="1"/>
  <c r="P34" i="7" s="1"/>
  <c r="G7" i="8"/>
  <c r="G8" i="8" s="1"/>
  <c r="P27" i="7"/>
  <c r="Q25" i="7"/>
  <c r="Q26" i="7" s="1"/>
  <c r="V4" i="7"/>
  <c r="J9" i="6"/>
  <c r="W4" i="1"/>
  <c r="M53" i="3"/>
  <c r="V3" i="1"/>
  <c r="M1" i="8" s="1"/>
  <c r="L51" i="3"/>
  <c r="U3" i="7"/>
  <c r="F10" i="8"/>
  <c r="T9" i="7"/>
  <c r="T10" i="7" s="1"/>
  <c r="T11" i="7" s="1"/>
  <c r="H6" i="8"/>
  <c r="H18" i="8"/>
  <c r="H14" i="8"/>
  <c r="N3" i="8" l="1"/>
  <c r="N22" i="8" s="1"/>
  <c r="K24" i="6"/>
  <c r="S21" i="7"/>
  <c r="S54" i="7" s="1"/>
  <c r="S55" i="7" s="1"/>
  <c r="S24" i="7"/>
  <c r="I5" i="8"/>
  <c r="I14" i="8" s="1"/>
  <c r="R54" i="7"/>
  <c r="R55" i="7" s="1"/>
  <c r="T53" i="7"/>
  <c r="S23" i="7"/>
  <c r="T12" i="7"/>
  <c r="T13" i="7" s="1"/>
  <c r="T19" i="7" s="1"/>
  <c r="T24" i="7" s="1"/>
  <c r="AC62" i="3"/>
  <c r="AD84" i="3" s="1"/>
  <c r="AD17" i="8" s="1"/>
  <c r="K9" i="6"/>
  <c r="Q70" i="7"/>
  <c r="O33" i="7"/>
  <c r="P30" i="7"/>
  <c r="G9" i="8"/>
  <c r="H7" i="8"/>
  <c r="H8" i="8" s="1"/>
  <c r="Q27" i="7"/>
  <c r="Q29" i="7"/>
  <c r="H9" i="8" s="1"/>
  <c r="H11" i="8" s="1"/>
  <c r="R25" i="7"/>
  <c r="R26" i="7" s="1"/>
  <c r="R27" i="7" s="1"/>
  <c r="U9" i="7"/>
  <c r="U10" i="7" s="1"/>
  <c r="U11" i="7" s="1"/>
  <c r="W4" i="7"/>
  <c r="W3" i="1"/>
  <c r="N1" i="8" s="1"/>
  <c r="N53" i="3"/>
  <c r="X4" i="1"/>
  <c r="I18" i="8"/>
  <c r="M51" i="3"/>
  <c r="V3" i="7"/>
  <c r="P33" i="7"/>
  <c r="J5" i="8"/>
  <c r="O3" i="8" l="1"/>
  <c r="O22" i="8" s="1"/>
  <c r="L24" i="6"/>
  <c r="G10" i="8"/>
  <c r="G11" i="8"/>
  <c r="I6" i="8"/>
  <c r="T23" i="7"/>
  <c r="Q72" i="7"/>
  <c r="H15" i="8" s="1"/>
  <c r="H16" i="8" s="1"/>
  <c r="T21" i="7"/>
  <c r="T54" i="7" s="1"/>
  <c r="U12" i="7"/>
  <c r="U13" i="7" s="1"/>
  <c r="U19" i="7" s="1"/>
  <c r="U24" i="7" s="1"/>
  <c r="AC63" i="3"/>
  <c r="AD61" i="3"/>
  <c r="L9" i="6"/>
  <c r="Q30" i="7"/>
  <c r="I7" i="8"/>
  <c r="I8" i="8" s="1"/>
  <c r="R29" i="7"/>
  <c r="I9" i="8" s="1"/>
  <c r="I11" i="8" s="1"/>
  <c r="Q32" i="7"/>
  <c r="Q34" i="7" s="1"/>
  <c r="S25" i="7"/>
  <c r="S26" i="7" s="1"/>
  <c r="V9" i="7"/>
  <c r="V10" i="7" s="1"/>
  <c r="V11" i="7" s="1"/>
  <c r="X4" i="7"/>
  <c r="X3" i="1"/>
  <c r="O1" i="8" s="1"/>
  <c r="Y4" i="1"/>
  <c r="O53" i="3"/>
  <c r="H10" i="8"/>
  <c r="J6" i="8"/>
  <c r="J18" i="8"/>
  <c r="J14" i="8"/>
  <c r="N51" i="3"/>
  <c r="W3" i="7"/>
  <c r="T25" i="7"/>
  <c r="P3" i="8" l="1"/>
  <c r="P22" i="8" s="1"/>
  <c r="M24" i="6"/>
  <c r="T55" i="7"/>
  <c r="U53" i="7" s="1"/>
  <c r="K5" i="8"/>
  <c r="K18" i="8" s="1"/>
  <c r="S53" i="7"/>
  <c r="S56" i="7" s="1"/>
  <c r="R70" i="7"/>
  <c r="R72" i="7" s="1"/>
  <c r="I15" i="8" s="1"/>
  <c r="I16" i="8" s="1"/>
  <c r="R56" i="7"/>
  <c r="U23" i="7"/>
  <c r="U21" i="7"/>
  <c r="U54" i="7" s="1"/>
  <c r="V12" i="7"/>
  <c r="V13" i="7" s="1"/>
  <c r="V19" i="7" s="1"/>
  <c r="V24" i="7" s="1"/>
  <c r="AD62" i="3"/>
  <c r="AE84" i="3" s="1"/>
  <c r="AE17" i="8" s="1"/>
  <c r="M9" i="6"/>
  <c r="S70" i="7"/>
  <c r="R32" i="7"/>
  <c r="R34" i="7" s="1"/>
  <c r="R30" i="7"/>
  <c r="Q33" i="7"/>
  <c r="J7" i="8"/>
  <c r="J8" i="8" s="1"/>
  <c r="S29" i="7"/>
  <c r="S30" i="7" s="1"/>
  <c r="S27" i="7"/>
  <c r="T26" i="7"/>
  <c r="T27" i="7" s="1"/>
  <c r="N35" i="7"/>
  <c r="N36" i="7" s="1"/>
  <c r="I10" i="8"/>
  <c r="Y4" i="7"/>
  <c r="Y3" i="1"/>
  <c r="P1" i="8" s="1"/>
  <c r="Z4" i="1"/>
  <c r="P53" i="3"/>
  <c r="E19" i="8"/>
  <c r="E12" i="8"/>
  <c r="W9" i="7"/>
  <c r="W10" i="7" s="1"/>
  <c r="W11" i="7" s="1"/>
  <c r="O51" i="3"/>
  <c r="X3" i="7"/>
  <c r="K14" i="8" l="1"/>
  <c r="K6" i="8"/>
  <c r="T56" i="7"/>
  <c r="Q3" i="8"/>
  <c r="Q22" i="8" s="1"/>
  <c r="N24" i="6"/>
  <c r="T70" i="7"/>
  <c r="T72" i="7" s="1"/>
  <c r="K15" i="8" s="1"/>
  <c r="K16" i="8" s="1"/>
  <c r="U55" i="7"/>
  <c r="V53" i="7" s="1"/>
  <c r="L5" i="8"/>
  <c r="L18" i="8" s="1"/>
  <c r="S72" i="7"/>
  <c r="J15" i="8" s="1"/>
  <c r="J16" i="8" s="1"/>
  <c r="V21" i="7"/>
  <c r="V54" i="7" s="1"/>
  <c r="V23" i="7"/>
  <c r="V25" i="7" s="1"/>
  <c r="W12" i="7"/>
  <c r="W13" i="7" s="1"/>
  <c r="W19" i="7" s="1"/>
  <c r="W23" i="7" s="1"/>
  <c r="AD63" i="3"/>
  <c r="AE61" i="3"/>
  <c r="J9" i="8"/>
  <c r="N9" i="6"/>
  <c r="R33" i="7"/>
  <c r="S32" i="7"/>
  <c r="S34" i="7" s="1"/>
  <c r="K7" i="8"/>
  <c r="K8" i="8" s="1"/>
  <c r="T29" i="7"/>
  <c r="T32" i="7" s="1"/>
  <c r="T34" i="7" s="1"/>
  <c r="U25" i="7"/>
  <c r="U26" i="7" s="1"/>
  <c r="P51" i="3"/>
  <c r="Y3" i="7"/>
  <c r="E26" i="8"/>
  <c r="E25" i="8"/>
  <c r="E27" i="8"/>
  <c r="X9" i="7"/>
  <c r="X10" i="7" s="1"/>
  <c r="X11" i="7" s="1"/>
  <c r="Z4" i="7"/>
  <c r="AA4" i="1"/>
  <c r="Q53" i="3"/>
  <c r="Z3" i="1"/>
  <c r="Q1" i="8" s="1"/>
  <c r="U56" i="7" l="1"/>
  <c r="L6" i="8"/>
  <c r="L14" i="8"/>
  <c r="R3" i="8"/>
  <c r="R22" i="8" s="1"/>
  <c r="O24" i="6"/>
  <c r="J10" i="8"/>
  <c r="J11" i="8"/>
  <c r="V55" i="7"/>
  <c r="W53" i="7" s="1"/>
  <c r="W21" i="7"/>
  <c r="W54" i="7" s="1"/>
  <c r="W24" i="7"/>
  <c r="M5" i="8"/>
  <c r="M14" i="8" s="1"/>
  <c r="X12" i="7"/>
  <c r="X13" i="7" s="1"/>
  <c r="X19" i="7" s="1"/>
  <c r="X24" i="7" s="1"/>
  <c r="AE62" i="3"/>
  <c r="AF84" i="3" s="1"/>
  <c r="AF17" i="8" s="1"/>
  <c r="AF61" i="3"/>
  <c r="AF62" i="3" s="1"/>
  <c r="AG84" i="3" s="1"/>
  <c r="AG17" i="8" s="1"/>
  <c r="O9" i="6"/>
  <c r="U70" i="7"/>
  <c r="U72" i="7" s="1"/>
  <c r="K9" i="8"/>
  <c r="T30" i="7"/>
  <c r="S33" i="7"/>
  <c r="L7" i="8"/>
  <c r="L8" i="8" s="1"/>
  <c r="U27" i="7"/>
  <c r="U29" i="7"/>
  <c r="L9" i="8" s="1"/>
  <c r="L11" i="8" s="1"/>
  <c r="V26" i="7"/>
  <c r="V29" i="7" s="1"/>
  <c r="N5" i="8"/>
  <c r="AA4" i="7"/>
  <c r="R53" i="3"/>
  <c r="AA3" i="1"/>
  <c r="R1" i="8" s="1"/>
  <c r="AB4" i="1"/>
  <c r="T33" i="7"/>
  <c r="O35" i="7"/>
  <c r="O36" i="7" s="1"/>
  <c r="Q51" i="3"/>
  <c r="Z3" i="7"/>
  <c r="Y9" i="7"/>
  <c r="Y10" i="7" s="1"/>
  <c r="Y11" i="7" s="1"/>
  <c r="M6" i="8"/>
  <c r="V56" i="7" l="1"/>
  <c r="M18" i="8"/>
  <c r="V70" i="7"/>
  <c r="V72" i="7" s="1"/>
  <c r="M15" i="8" s="1"/>
  <c r="M16" i="8" s="1"/>
  <c r="S3" i="8"/>
  <c r="S22" i="8" s="1"/>
  <c r="P24" i="6"/>
  <c r="K10" i="8"/>
  <c r="K11" i="8"/>
  <c r="W55" i="7"/>
  <c r="X53" i="7" s="1"/>
  <c r="X21" i="7"/>
  <c r="X54" i="7" s="1"/>
  <c r="X23" i="7"/>
  <c r="Y12" i="7"/>
  <c r="Y13" i="7" s="1"/>
  <c r="Y19" i="7" s="1"/>
  <c r="AF63" i="3"/>
  <c r="AE63" i="3"/>
  <c r="AG61" i="3"/>
  <c r="AC4" i="1"/>
  <c r="Q24" i="6" s="1"/>
  <c r="P9" i="6"/>
  <c r="L15" i="8"/>
  <c r="L16" i="8" s="1"/>
  <c r="U30" i="7"/>
  <c r="V27" i="7"/>
  <c r="U32" i="7"/>
  <c r="U34" i="7" s="1"/>
  <c r="M7" i="8"/>
  <c r="M8" i="8" s="1"/>
  <c r="W25" i="7"/>
  <c r="W26" i="7" s="1"/>
  <c r="F12" i="8"/>
  <c r="F19" i="8"/>
  <c r="M9" i="8"/>
  <c r="M11" i="8" s="1"/>
  <c r="V30" i="7"/>
  <c r="V32" i="7"/>
  <c r="V34" i="7" s="1"/>
  <c r="AB4" i="7"/>
  <c r="AB3" i="1"/>
  <c r="S1" i="8" s="1"/>
  <c r="S53" i="3"/>
  <c r="N6" i="8"/>
  <c r="N14" i="8"/>
  <c r="N18" i="8"/>
  <c r="P35" i="7"/>
  <c r="P36" i="7" s="1"/>
  <c r="L10" i="8"/>
  <c r="R51" i="3"/>
  <c r="AA3" i="7"/>
  <c r="Z9" i="7"/>
  <c r="Z10" i="7" s="1"/>
  <c r="Z11" i="7" s="1"/>
  <c r="O5" i="8"/>
  <c r="O6" i="8" s="1"/>
  <c r="X55" i="7" l="1"/>
  <c r="Y53" i="7" s="1"/>
  <c r="W56" i="7"/>
  <c r="Y23" i="7"/>
  <c r="Y24" i="7"/>
  <c r="AC4" i="7"/>
  <c r="T3" i="8"/>
  <c r="T22" i="8" s="1"/>
  <c r="Q9" i="6"/>
  <c r="T53" i="3"/>
  <c r="Y21" i="7"/>
  <c r="Y54" i="7" s="1"/>
  <c r="Z12" i="7"/>
  <c r="Z13" i="7" s="1"/>
  <c r="Z19" i="7" s="1"/>
  <c r="Z24" i="7" s="1"/>
  <c r="AG62" i="3"/>
  <c r="AH84" i="3" s="1"/>
  <c r="AH17" i="8" s="1"/>
  <c r="AD4" i="1"/>
  <c r="R24" i="6" s="1"/>
  <c r="AC3" i="1"/>
  <c r="X70" i="7"/>
  <c r="W70" i="7"/>
  <c r="U33" i="7"/>
  <c r="W27" i="7"/>
  <c r="W29" i="7"/>
  <c r="W30" i="7" s="1"/>
  <c r="N7" i="8"/>
  <c r="N8" i="8" s="1"/>
  <c r="X25" i="7"/>
  <c r="X26" i="7" s="1"/>
  <c r="Q35" i="7"/>
  <c r="Q36" i="7" s="1"/>
  <c r="S51" i="3"/>
  <c r="AB3" i="7"/>
  <c r="F25" i="8"/>
  <c r="F26" i="8"/>
  <c r="F27" i="8"/>
  <c r="F20" i="8"/>
  <c r="V33" i="7"/>
  <c r="H19" i="8"/>
  <c r="H12" i="8"/>
  <c r="G12" i="8"/>
  <c r="G19" i="8"/>
  <c r="O18" i="8"/>
  <c r="O14" i="8"/>
  <c r="AA9" i="7"/>
  <c r="AA10" i="7" s="1"/>
  <c r="AA11" i="7" s="1"/>
  <c r="M10" i="8"/>
  <c r="X56" i="7" l="1"/>
  <c r="Y55" i="7"/>
  <c r="Z53" i="7" s="1"/>
  <c r="P5" i="8"/>
  <c r="Y56" i="7"/>
  <c r="X72" i="7"/>
  <c r="O15" i="8" s="1"/>
  <c r="O16" i="8" s="1"/>
  <c r="W72" i="7"/>
  <c r="N15" i="8" s="1"/>
  <c r="N16" i="8" s="1"/>
  <c r="T51" i="3"/>
  <c r="AC3" i="7"/>
  <c r="AC9" i="7" s="1"/>
  <c r="AC10" i="7" s="1"/>
  <c r="AC11" i="7" s="1"/>
  <c r="AC12" i="7" s="1"/>
  <c r="AC13" i="7" s="1"/>
  <c r="AC19" i="7" s="1"/>
  <c r="AC24" i="7" s="1"/>
  <c r="T1" i="8"/>
  <c r="U3" i="8"/>
  <c r="U22" i="8" s="1"/>
  <c r="AD4" i="7"/>
  <c r="Z21" i="7"/>
  <c r="Z54" i="7" s="1"/>
  <c r="Z55" i="7" s="1"/>
  <c r="AG63" i="3"/>
  <c r="U53" i="3"/>
  <c r="R9" i="6"/>
  <c r="Z23" i="7"/>
  <c r="AA12" i="7"/>
  <c r="AA13" i="7" s="1"/>
  <c r="AA19" i="7" s="1"/>
  <c r="AH61" i="3"/>
  <c r="AE4" i="1"/>
  <c r="S24" i="6" s="1"/>
  <c r="AD3" i="1"/>
  <c r="N9" i="8"/>
  <c r="Y70" i="7"/>
  <c r="W32" i="7"/>
  <c r="X29" i="7"/>
  <c r="X32" i="7" s="1"/>
  <c r="X34" i="7" s="1"/>
  <c r="O7" i="8"/>
  <c r="O8" i="8" s="1"/>
  <c r="X27" i="7"/>
  <c r="Y25" i="7"/>
  <c r="Y26" i="7" s="1"/>
  <c r="R35" i="7"/>
  <c r="R36" i="7" s="1"/>
  <c r="G20" i="8"/>
  <c r="G26" i="8"/>
  <c r="G27" i="8"/>
  <c r="G25" i="8"/>
  <c r="P6" i="8"/>
  <c r="P18" i="8"/>
  <c r="P14" i="8"/>
  <c r="H20" i="8"/>
  <c r="H25" i="8"/>
  <c r="H27" i="8"/>
  <c r="H26" i="8"/>
  <c r="AB9" i="7"/>
  <c r="AB10" i="7" s="1"/>
  <c r="AB11" i="7" s="1"/>
  <c r="N10" i="8" l="1"/>
  <c r="N11" i="8"/>
  <c r="W33" i="7"/>
  <c r="W34" i="7"/>
  <c r="AA23" i="7"/>
  <c r="AA24" i="7"/>
  <c r="Q5" i="8"/>
  <c r="Q18" i="8" s="1"/>
  <c r="Z56" i="7"/>
  <c r="AA53" i="7"/>
  <c r="U51" i="3"/>
  <c r="U1" i="8"/>
  <c r="AD3" i="7"/>
  <c r="AD9" i="7" s="1"/>
  <c r="Y72" i="7"/>
  <c r="P15" i="8" s="1"/>
  <c r="P16" i="8" s="1"/>
  <c r="V3" i="8"/>
  <c r="V22" i="8" s="1"/>
  <c r="AE4" i="7"/>
  <c r="AC23" i="7"/>
  <c r="AC25" i="7" s="1"/>
  <c r="AC21" i="7"/>
  <c r="V53" i="3"/>
  <c r="S9" i="6"/>
  <c r="AA21" i="7"/>
  <c r="AB12" i="7"/>
  <c r="AB13" i="7" s="1"/>
  <c r="AB19" i="7" s="1"/>
  <c r="AH62" i="3"/>
  <c r="AE3" i="1"/>
  <c r="AF4" i="1"/>
  <c r="T24" i="6" s="1"/>
  <c r="O9" i="8"/>
  <c r="X30" i="7"/>
  <c r="Y29" i="7"/>
  <c r="P9" i="8" s="1"/>
  <c r="P11" i="8" s="1"/>
  <c r="P7" i="8"/>
  <c r="P8" i="8" s="1"/>
  <c r="Y27" i="7"/>
  <c r="Z25" i="7"/>
  <c r="Z26" i="7" s="1"/>
  <c r="X33" i="7"/>
  <c r="Q14" i="8"/>
  <c r="I19" i="8"/>
  <c r="I12" i="8"/>
  <c r="O10" i="8" l="1"/>
  <c r="O11" i="8"/>
  <c r="AA25" i="7"/>
  <c r="AA26" i="7" s="1"/>
  <c r="AA29" i="7" s="1"/>
  <c r="AB23" i="7"/>
  <c r="AB24" i="7"/>
  <c r="Q6" i="8"/>
  <c r="AD10" i="7"/>
  <c r="AD11" i="7" s="1"/>
  <c r="AD12" i="7" s="1"/>
  <c r="AD13" i="7" s="1"/>
  <c r="AD19" i="7" s="1"/>
  <c r="AD24" i="7" s="1"/>
  <c r="W3" i="8"/>
  <c r="W22" i="8" s="1"/>
  <c r="AF4" i="7"/>
  <c r="V51" i="3"/>
  <c r="AE3" i="7"/>
  <c r="AE9" i="7" s="1"/>
  <c r="AE10" i="7" s="1"/>
  <c r="AE11" i="7" s="1"/>
  <c r="AE12" i="7" s="1"/>
  <c r="AE13" i="7" s="1"/>
  <c r="AE19" i="7" s="1"/>
  <c r="AE24" i="7" s="1"/>
  <c r="V1" i="8"/>
  <c r="AC26" i="7"/>
  <c r="AC54" i="7"/>
  <c r="AC55" i="7" s="1"/>
  <c r="T5" i="8"/>
  <c r="R5" i="8"/>
  <c r="R6" i="8" s="1"/>
  <c r="AA54" i="7"/>
  <c r="AA55" i="7" s="1"/>
  <c r="W53" i="3"/>
  <c r="T9" i="6"/>
  <c r="AB21" i="7"/>
  <c r="AH63" i="3"/>
  <c r="Y30" i="7"/>
  <c r="AG4" i="1"/>
  <c r="U24" i="6" s="1"/>
  <c r="AF3" i="1"/>
  <c r="Z70" i="7"/>
  <c r="Y32" i="7"/>
  <c r="Y34" i="7" s="1"/>
  <c r="Z29" i="7"/>
  <c r="Z32" i="7" s="1"/>
  <c r="Z34" i="7" s="1"/>
  <c r="Q7" i="8"/>
  <c r="Q8" i="8" s="1"/>
  <c r="Z27" i="7"/>
  <c r="T35" i="7"/>
  <c r="T36" i="7" s="1"/>
  <c r="S35" i="7"/>
  <c r="S36" i="7" s="1"/>
  <c r="P10" i="8"/>
  <c r="I27" i="8"/>
  <c r="I20" i="8"/>
  <c r="I25" i="8"/>
  <c r="I26" i="8"/>
  <c r="R14" i="8" l="1"/>
  <c r="R18" i="8"/>
  <c r="AD23" i="7"/>
  <c r="AD25" i="7" s="1"/>
  <c r="AD21" i="7"/>
  <c r="Z72" i="7"/>
  <c r="Q15" i="8" s="1"/>
  <c r="Q16" i="8" s="1"/>
  <c r="S5" i="8"/>
  <c r="S18" i="8" s="1"/>
  <c r="AB54" i="7"/>
  <c r="T7" i="8"/>
  <c r="T8" i="8" s="1"/>
  <c r="AC29" i="7"/>
  <c r="AC27" i="7"/>
  <c r="W51" i="3"/>
  <c r="AF3" i="7"/>
  <c r="AF9" i="7" s="1"/>
  <c r="AF10" i="7" s="1"/>
  <c r="AF11" i="7" s="1"/>
  <c r="AF12" i="7" s="1"/>
  <c r="AF13" i="7" s="1"/>
  <c r="AF19" i="7" s="1"/>
  <c r="AF24" i="7" s="1"/>
  <c r="W1" i="8"/>
  <c r="AG4" i="7"/>
  <c r="X3" i="8"/>
  <c r="X22" i="8" s="1"/>
  <c r="T14" i="8"/>
  <c r="T18" i="8"/>
  <c r="AE21" i="7"/>
  <c r="AE23" i="7"/>
  <c r="AE25" i="7" s="1"/>
  <c r="Q9" i="8"/>
  <c r="AA56" i="7"/>
  <c r="AB53" i="7"/>
  <c r="AC70" i="7"/>
  <c r="AD53" i="7"/>
  <c r="U9" i="6"/>
  <c r="X53" i="3"/>
  <c r="AH4" i="1"/>
  <c r="V24" i="6" s="1"/>
  <c r="AG3" i="1"/>
  <c r="AA70" i="7"/>
  <c r="Z30" i="7"/>
  <c r="Y33" i="7"/>
  <c r="AA27" i="7"/>
  <c r="R7" i="8"/>
  <c r="R8" i="8" s="1"/>
  <c r="AB25" i="7"/>
  <c r="AB26" i="7" s="1"/>
  <c r="K12" i="8"/>
  <c r="R9" i="8"/>
  <c r="R11" i="8" s="1"/>
  <c r="AA32" i="7"/>
  <c r="AA34" i="7" s="1"/>
  <c r="AA30" i="7"/>
  <c r="Z33" i="7"/>
  <c r="J19" i="8"/>
  <c r="J12" i="8"/>
  <c r="Q10" i="8" l="1"/>
  <c r="Q11" i="8"/>
  <c r="AB55" i="7"/>
  <c r="AB70" i="7" s="1"/>
  <c r="AB72" i="7" s="1"/>
  <c r="S15" i="8" s="1"/>
  <c r="S16" i="8" s="1"/>
  <c r="S14" i="8"/>
  <c r="T6" i="8"/>
  <c r="S6" i="8"/>
  <c r="Y3" i="8"/>
  <c r="Y22" i="8" s="1"/>
  <c r="AH4" i="7"/>
  <c r="AA72" i="7"/>
  <c r="R15" i="8" s="1"/>
  <c r="R16" i="8" s="1"/>
  <c r="T9" i="8"/>
  <c r="AC30" i="7"/>
  <c r="AC32" i="7"/>
  <c r="AC34" i="7" s="1"/>
  <c r="AF23" i="7"/>
  <c r="AF25" i="7" s="1"/>
  <c r="AF21" i="7"/>
  <c r="X51" i="3"/>
  <c r="AG3" i="7"/>
  <c r="AG9" i="7" s="1"/>
  <c r="AG10" i="7" s="1"/>
  <c r="AG11" i="7" s="1"/>
  <c r="AG12" i="7" s="1"/>
  <c r="AG13" i="7" s="1"/>
  <c r="AG19" i="7" s="1"/>
  <c r="AG24" i="7" s="1"/>
  <c r="X1" i="8"/>
  <c r="AE54" i="7"/>
  <c r="AE55" i="7" s="1"/>
  <c r="V5" i="8"/>
  <c r="AE26" i="7"/>
  <c r="AD54" i="7"/>
  <c r="AD55" i="7" s="1"/>
  <c r="U5" i="8"/>
  <c r="AD26" i="7"/>
  <c r="Y53" i="3"/>
  <c r="V9" i="6"/>
  <c r="AI4" i="1"/>
  <c r="W24" i="6" s="1"/>
  <c r="AH3" i="1"/>
  <c r="AB27" i="7"/>
  <c r="S7" i="8"/>
  <c r="S8" i="8" s="1"/>
  <c r="AB29" i="7"/>
  <c r="S9" i="8" s="1"/>
  <c r="S11" i="8" s="1"/>
  <c r="K19" i="8"/>
  <c r="U35" i="7"/>
  <c r="U36" i="7" s="1"/>
  <c r="AA33" i="7"/>
  <c r="J25" i="8"/>
  <c r="J27" i="8"/>
  <c r="J20" i="8"/>
  <c r="J26" i="8"/>
  <c r="R10" i="8"/>
  <c r="AC72" i="7" l="1"/>
  <c r="T15" i="8" s="1"/>
  <c r="T16" i="8" s="1"/>
  <c r="AC53" i="7"/>
  <c r="AC56" i="7" s="1"/>
  <c r="T10" i="8"/>
  <c r="T11" i="8"/>
  <c r="AB56" i="7"/>
  <c r="Y51" i="3"/>
  <c r="Y1" i="8"/>
  <c r="AH3" i="7"/>
  <c r="AH9" i="7" s="1"/>
  <c r="V6" i="8"/>
  <c r="V14" i="8"/>
  <c r="V18" i="8"/>
  <c r="AC33" i="7"/>
  <c r="Z3" i="8"/>
  <c r="Z22" i="8" s="1"/>
  <c r="AI4" i="7"/>
  <c r="U6" i="8"/>
  <c r="U14" i="8"/>
  <c r="U18" i="8"/>
  <c r="AF26" i="7"/>
  <c r="AF54" i="7"/>
  <c r="AF55" i="7" s="1"/>
  <c r="W5" i="8"/>
  <c r="AE53" i="7"/>
  <c r="AE56" i="7" s="1"/>
  <c r="AD70" i="7"/>
  <c r="AD72" i="7" s="1"/>
  <c r="U15" i="8" s="1"/>
  <c r="U16" i="8" s="1"/>
  <c r="U7" i="8"/>
  <c r="U8" i="8" s="1"/>
  <c r="AD29" i="7"/>
  <c r="AD27" i="7"/>
  <c r="AF53" i="7"/>
  <c r="AE70" i="7"/>
  <c r="V7" i="8"/>
  <c r="V8" i="8" s="1"/>
  <c r="AE29" i="7"/>
  <c r="AE27" i="7"/>
  <c r="AG23" i="7"/>
  <c r="AG25" i="7" s="1"/>
  <c r="AG21" i="7"/>
  <c r="AD56" i="7"/>
  <c r="W9" i="6"/>
  <c r="Z53" i="3"/>
  <c r="AI3" i="1"/>
  <c r="AJ4" i="1"/>
  <c r="X24" i="6" s="1"/>
  <c r="AB32" i="7"/>
  <c r="AB34" i="7" s="1"/>
  <c r="AB30" i="7"/>
  <c r="K25" i="8"/>
  <c r="K26" i="8"/>
  <c r="K20" i="8"/>
  <c r="K27" i="8"/>
  <c r="L12" i="8"/>
  <c r="S10" i="8"/>
  <c r="AG26" i="7" l="1"/>
  <c r="AG27" i="7" s="1"/>
  <c r="AE72" i="7"/>
  <c r="V15" i="8" s="1"/>
  <c r="V16" i="8" s="1"/>
  <c r="AF56" i="7"/>
  <c r="AG29" i="7"/>
  <c r="AG53" i="7"/>
  <c r="AF70" i="7"/>
  <c r="AF72" i="7" s="1"/>
  <c r="W15" i="8" s="1"/>
  <c r="W16" i="8" s="1"/>
  <c r="W7" i="8"/>
  <c r="W8" i="8" s="1"/>
  <c r="AF27" i="7"/>
  <c r="AF29" i="7"/>
  <c r="AH10" i="7"/>
  <c r="AH11" i="7" s="1"/>
  <c r="AH12" i="7" s="1"/>
  <c r="AH13" i="7" s="1"/>
  <c r="AH19" i="7" s="1"/>
  <c r="AH24" i="7" s="1"/>
  <c r="AA3" i="8"/>
  <c r="AA22" i="8" s="1"/>
  <c r="AJ4" i="7"/>
  <c r="V9" i="8"/>
  <c r="AE30" i="7"/>
  <c r="AE32" i="7"/>
  <c r="AE34" i="7" s="1"/>
  <c r="Z51" i="3"/>
  <c r="AI3" i="7"/>
  <c r="AI9" i="7" s="1"/>
  <c r="AI10" i="7" s="1"/>
  <c r="AI11" i="7" s="1"/>
  <c r="AI12" i="7" s="1"/>
  <c r="AI13" i="7" s="1"/>
  <c r="AI19" i="7" s="1"/>
  <c r="AI24" i="7" s="1"/>
  <c r="Z1" i="8"/>
  <c r="AG54" i="7"/>
  <c r="AG55" i="7" s="1"/>
  <c r="X5" i="8"/>
  <c r="U9" i="8"/>
  <c r="AD32" i="7"/>
  <c r="AD34" i="7" s="1"/>
  <c r="AD30" i="7"/>
  <c r="W6" i="8"/>
  <c r="W14" i="8"/>
  <c r="W18" i="8"/>
  <c r="AA53" i="3"/>
  <c r="X9" i="6"/>
  <c r="AJ3" i="1"/>
  <c r="AK4" i="1"/>
  <c r="Y24" i="6" s="1"/>
  <c r="AB33" i="7"/>
  <c r="L19" i="8"/>
  <c r="L20" i="8" s="1"/>
  <c r="V35" i="7"/>
  <c r="V36" i="7" s="1"/>
  <c r="W35" i="7"/>
  <c r="W36" i="7" s="1"/>
  <c r="U10" i="8" l="1"/>
  <c r="U11" i="8"/>
  <c r="V10" i="8"/>
  <c r="V11" i="8"/>
  <c r="X7" i="8"/>
  <c r="AH21" i="7"/>
  <c r="AH23" i="7"/>
  <c r="AH25" i="7" s="1"/>
  <c r="AH26" i="7" s="1"/>
  <c r="AA51" i="3"/>
  <c r="AJ3" i="7"/>
  <c r="AJ9" i="7" s="1"/>
  <c r="AJ10" i="7" s="1"/>
  <c r="AJ11" i="7" s="1"/>
  <c r="AA1" i="8"/>
  <c r="X6" i="8"/>
  <c r="X14" i="8"/>
  <c r="X18" i="8"/>
  <c r="W9" i="8"/>
  <c r="AF30" i="7"/>
  <c r="AF32" i="7"/>
  <c r="AF34" i="7" s="1"/>
  <c r="AG56" i="7"/>
  <c r="AH53" i="7"/>
  <c r="AG70" i="7"/>
  <c r="AG72" i="7" s="1"/>
  <c r="X15" i="8" s="1"/>
  <c r="X16" i="8" s="1"/>
  <c r="AE33" i="7"/>
  <c r="AK4" i="7"/>
  <c r="AB3" i="8"/>
  <c r="AB22" i="8" s="1"/>
  <c r="AD33" i="7"/>
  <c r="X9" i="8"/>
  <c r="AG30" i="7"/>
  <c r="AG32" i="7"/>
  <c r="AG34" i="7" s="1"/>
  <c r="AI21" i="7"/>
  <c r="AI23" i="7"/>
  <c r="AI25" i="7" s="1"/>
  <c r="X8" i="8"/>
  <c r="Y9" i="6"/>
  <c r="AB53" i="3"/>
  <c r="AL4" i="1"/>
  <c r="Z24" i="6" s="1"/>
  <c r="AK3" i="1"/>
  <c r="L25" i="8"/>
  <c r="L26" i="8"/>
  <c r="L27" i="8"/>
  <c r="M12" i="8"/>
  <c r="N12" i="8"/>
  <c r="N19" i="8"/>
  <c r="X35" i="7"/>
  <c r="X36" i="7" s="1"/>
  <c r="X10" i="8" l="1"/>
  <c r="X11" i="8"/>
  <c r="W10" i="8"/>
  <c r="W11" i="8"/>
  <c r="AI54" i="7"/>
  <c r="AI55" i="7" s="1"/>
  <c r="Z5" i="8"/>
  <c r="Y7" i="8"/>
  <c r="AH27" i="7"/>
  <c r="AH29" i="7"/>
  <c r="AG33" i="7"/>
  <c r="AH54" i="7"/>
  <c r="AH55" i="7" s="1"/>
  <c r="Y5" i="8"/>
  <c r="AB51" i="3"/>
  <c r="AK3" i="7"/>
  <c r="AK9" i="7" s="1"/>
  <c r="AK10" i="7" s="1"/>
  <c r="AK11" i="7" s="1"/>
  <c r="AK12" i="7" s="1"/>
  <c r="AK13" i="7" s="1"/>
  <c r="AK19" i="7" s="1"/>
  <c r="AK24" i="7" s="1"/>
  <c r="AB1" i="8"/>
  <c r="AJ12" i="7"/>
  <c r="AJ13" i="7" s="1"/>
  <c r="AJ19" i="7" s="1"/>
  <c r="AJ24" i="7" s="1"/>
  <c r="AC3" i="8"/>
  <c r="AC22" i="8" s="1"/>
  <c r="AL4" i="7"/>
  <c r="AI26" i="7"/>
  <c r="AF33" i="7"/>
  <c r="AC53" i="3"/>
  <c r="Z9" i="6"/>
  <c r="AM4" i="1"/>
  <c r="AA24" i="6" s="1"/>
  <c r="AL3" i="1"/>
  <c r="M19" i="8"/>
  <c r="N25" i="8"/>
  <c r="N26" i="8"/>
  <c r="N27" i="8"/>
  <c r="O12" i="8"/>
  <c r="O19" i="8"/>
  <c r="AH56" i="7" l="1"/>
  <c r="AJ21" i="7"/>
  <c r="AJ23" i="7"/>
  <c r="AJ25" i="7" s="1"/>
  <c r="AD3" i="8"/>
  <c r="AD22" i="8" s="1"/>
  <c r="AM4" i="7"/>
  <c r="Z7" i="8"/>
  <c r="Z8" i="8" s="1"/>
  <c r="AI27" i="7"/>
  <c r="AI29" i="7"/>
  <c r="Y6" i="8"/>
  <c r="Y14" i="8"/>
  <c r="Y18" i="8"/>
  <c r="Y8" i="8"/>
  <c r="AC51" i="3"/>
  <c r="AC1" i="8"/>
  <c r="AL3" i="7"/>
  <c r="AL9" i="7" s="1"/>
  <c r="AI53" i="7"/>
  <c r="AI56" i="7" s="1"/>
  <c r="AH70" i="7"/>
  <c r="Z6" i="8"/>
  <c r="Z14" i="8"/>
  <c r="Z18" i="8"/>
  <c r="AK21" i="7"/>
  <c r="AK23" i="7"/>
  <c r="AK25" i="7" s="1"/>
  <c r="Y9" i="8"/>
  <c r="AH32" i="7"/>
  <c r="AH34" i="7" s="1"/>
  <c r="AH30" i="7"/>
  <c r="AJ53" i="7"/>
  <c r="AI70" i="7"/>
  <c r="AI72" i="7" s="1"/>
  <c r="Z15" i="8" s="1"/>
  <c r="Z16" i="8" s="1"/>
  <c r="AD53" i="3"/>
  <c r="AA9" i="6"/>
  <c r="AN4" i="1"/>
  <c r="AB24" i="6" s="1"/>
  <c r="AM3" i="1"/>
  <c r="N20" i="8"/>
  <c r="M20" i="8"/>
  <c r="M25" i="8"/>
  <c r="M27" i="8"/>
  <c r="M26" i="8"/>
  <c r="O25" i="8"/>
  <c r="O26" i="8"/>
  <c r="O27" i="8"/>
  <c r="O20" i="8"/>
  <c r="Y35" i="7"/>
  <c r="Y36" i="7" s="1"/>
  <c r="Y10" i="8" l="1"/>
  <c r="Y11" i="8"/>
  <c r="AK26" i="7"/>
  <c r="AK29" i="7" s="1"/>
  <c r="AE3" i="8"/>
  <c r="AE22" i="8" s="1"/>
  <c r="AN4" i="7"/>
  <c r="AJ54" i="7"/>
  <c r="AJ55" i="7" s="1"/>
  <c r="AA5" i="8"/>
  <c r="AK54" i="7"/>
  <c r="AK55" i="7" s="1"/>
  <c r="AB5" i="8"/>
  <c r="AH72" i="7"/>
  <c r="Y15" i="8" s="1"/>
  <c r="Y16" i="8" s="1"/>
  <c r="AB7" i="8"/>
  <c r="AH33" i="7"/>
  <c r="Z9" i="8"/>
  <c r="AI32" i="7"/>
  <c r="AI34" i="7" s="1"/>
  <c r="AI30" i="7"/>
  <c r="AD51" i="3"/>
  <c r="AM3" i="7"/>
  <c r="AM9" i="7" s="1"/>
  <c r="AM10" i="7" s="1"/>
  <c r="AM11" i="7" s="1"/>
  <c r="AM12" i="7" s="1"/>
  <c r="AM13" i="7" s="1"/>
  <c r="AM19" i="7" s="1"/>
  <c r="AM24" i="7" s="1"/>
  <c r="AD1" i="8"/>
  <c r="AL10" i="7"/>
  <c r="AL11" i="7" s="1"/>
  <c r="AJ26" i="7"/>
  <c r="AE53" i="3"/>
  <c r="AB9" i="6"/>
  <c r="AO4" i="1"/>
  <c r="AC24" i="6" s="1"/>
  <c r="AN3" i="1"/>
  <c r="P19" i="8"/>
  <c r="P12" i="8"/>
  <c r="Z35" i="7"/>
  <c r="Z36" i="7" s="1"/>
  <c r="Z10" i="8" l="1"/>
  <c r="Z11" i="8"/>
  <c r="AK27" i="7"/>
  <c r="AB8" i="8"/>
  <c r="AM21" i="7"/>
  <c r="AM23" i="7"/>
  <c r="AM25" i="7" s="1"/>
  <c r="AK53" i="7"/>
  <c r="AK56" i="7" s="1"/>
  <c r="AJ70" i="7"/>
  <c r="AJ72" i="7" s="1"/>
  <c r="AA15" i="8" s="1"/>
  <c r="AA16" i="8" s="1"/>
  <c r="AL12" i="7"/>
  <c r="AL13" i="7" s="1"/>
  <c r="AL19" i="7" s="1"/>
  <c r="AL24" i="7" s="1"/>
  <c r="AB9" i="8"/>
  <c r="AK30" i="7"/>
  <c r="AK32" i="7"/>
  <c r="AK34" i="7" s="1"/>
  <c r="AB6" i="8"/>
  <c r="AB14" i="8"/>
  <c r="AB18" i="8"/>
  <c r="AJ56" i="7"/>
  <c r="AO4" i="7"/>
  <c r="AF3" i="8"/>
  <c r="AF22" i="8" s="1"/>
  <c r="AL53" i="7"/>
  <c r="AK70" i="7"/>
  <c r="AK72" i="7" s="1"/>
  <c r="AB15" i="8" s="1"/>
  <c r="AB16" i="8" s="1"/>
  <c r="AE51" i="3"/>
  <c r="AN3" i="7"/>
  <c r="AN9" i="7" s="1"/>
  <c r="AN10" i="7" s="1"/>
  <c r="AN11" i="7" s="1"/>
  <c r="AE1" i="8"/>
  <c r="AA7" i="8"/>
  <c r="AA8" i="8" s="1"/>
  <c r="AJ27" i="7"/>
  <c r="AJ29" i="7"/>
  <c r="AI33" i="7"/>
  <c r="AA6" i="8"/>
  <c r="AA14" i="8"/>
  <c r="AA18" i="8"/>
  <c r="AC9" i="6"/>
  <c r="AF53" i="3"/>
  <c r="AO3" i="1"/>
  <c r="AP4" i="1"/>
  <c r="AD24" i="6" s="1"/>
  <c r="Q19" i="8"/>
  <c r="Q12" i="8"/>
  <c r="P26" i="8"/>
  <c r="P20" i="8"/>
  <c r="P25" i="8"/>
  <c r="P27" i="8"/>
  <c r="AB10" i="8" l="1"/>
  <c r="AB11" i="8"/>
  <c r="AM26" i="7"/>
  <c r="AM29" i="7" s="1"/>
  <c r="AL21" i="7"/>
  <c r="AL23" i="7"/>
  <c r="AL25" i="7" s="1"/>
  <c r="AK33" i="7"/>
  <c r="AF51" i="3"/>
  <c r="AO3" i="7"/>
  <c r="AO9" i="7" s="1"/>
  <c r="AO10" i="7" s="1"/>
  <c r="AO11" i="7" s="1"/>
  <c r="AO12" i="7" s="1"/>
  <c r="AO13" i="7" s="1"/>
  <c r="AO19" i="7" s="1"/>
  <c r="AO24" i="7" s="1"/>
  <c r="AF1" i="8"/>
  <c r="AG3" i="8"/>
  <c r="AG22" i="8" s="1"/>
  <c r="AP4" i="7"/>
  <c r="AM54" i="7"/>
  <c r="AM55" i="7" s="1"/>
  <c r="AD5" i="8"/>
  <c r="AA9" i="8"/>
  <c r="AJ32" i="7"/>
  <c r="AJ34" i="7" s="1"/>
  <c r="AJ30" i="7"/>
  <c r="AN12" i="7"/>
  <c r="AN13" i="7" s="1"/>
  <c r="AN19" i="7" s="1"/>
  <c r="AN24" i="7" s="1"/>
  <c r="AG53" i="3"/>
  <c r="AD9" i="6"/>
  <c r="AQ4" i="1"/>
  <c r="AE24" i="6" s="1"/>
  <c r="AP3" i="1"/>
  <c r="AA35" i="7"/>
  <c r="AA36" i="7" s="1"/>
  <c r="Q25" i="8"/>
  <c r="Q26" i="8"/>
  <c r="Q27" i="8"/>
  <c r="Q20" i="8"/>
  <c r="AL26" i="7" l="1"/>
  <c r="AL29" i="7" s="1"/>
  <c r="AA10" i="8"/>
  <c r="AA11" i="8"/>
  <c r="AM27" i="7"/>
  <c r="AD7" i="8"/>
  <c r="AD8" i="8" s="1"/>
  <c r="AN23" i="7"/>
  <c r="AN25" i="7" s="1"/>
  <c r="AN21" i="7"/>
  <c r="AD14" i="8"/>
  <c r="AD18" i="8"/>
  <c r="AN53" i="7"/>
  <c r="AM70" i="7"/>
  <c r="AH3" i="8"/>
  <c r="AH22" i="8" s="1"/>
  <c r="AQ4" i="7"/>
  <c r="AJ33" i="7"/>
  <c r="AO23" i="7"/>
  <c r="AO25" i="7" s="1"/>
  <c r="AO21" i="7"/>
  <c r="AC7" i="8"/>
  <c r="AL27" i="7"/>
  <c r="AG51" i="3"/>
  <c r="AG1" i="8"/>
  <c r="AP3" i="7"/>
  <c r="AP9" i="7" s="1"/>
  <c r="AD9" i="8"/>
  <c r="AM30" i="7"/>
  <c r="AM32" i="7"/>
  <c r="AM34" i="7" s="1"/>
  <c r="AL54" i="7"/>
  <c r="AL55" i="7" s="1"/>
  <c r="AC5" i="8"/>
  <c r="AD6" i="8" s="1"/>
  <c r="AE9" i="6"/>
  <c r="AH53" i="3"/>
  <c r="AR4" i="1"/>
  <c r="AF24" i="6" s="1"/>
  <c r="AQ3" i="1"/>
  <c r="AR3" i="1"/>
  <c r="R12" i="8"/>
  <c r="R19" i="8"/>
  <c r="AB35" i="7"/>
  <c r="AB36" i="7" s="1"/>
  <c r="AD10" i="8" l="1"/>
  <c r="AD11" i="8"/>
  <c r="AC8" i="8"/>
  <c r="AM33" i="7"/>
  <c r="AO54" i="7"/>
  <c r="AO55" i="7" s="1"/>
  <c r="AF5" i="8"/>
  <c r="AH51" i="3"/>
  <c r="AQ3" i="7"/>
  <c r="AQ9" i="7" s="1"/>
  <c r="AQ10" i="7" s="1"/>
  <c r="AQ11" i="7" s="1"/>
  <c r="AQ12" i="7" s="1"/>
  <c r="AQ13" i="7" s="1"/>
  <c r="AQ19" i="7" s="1"/>
  <c r="AQ24" i="7" s="1"/>
  <c r="AH1" i="8"/>
  <c r="AC6" i="8"/>
  <c r="AC14" i="8"/>
  <c r="AC18" i="8"/>
  <c r="AO26" i="7"/>
  <c r="AN54" i="7"/>
  <c r="AN55" i="7" s="1"/>
  <c r="AE5" i="8"/>
  <c r="AI51" i="3"/>
  <c r="AR3" i="7"/>
  <c r="AI1" i="8"/>
  <c r="AI3" i="8"/>
  <c r="AR4" i="7"/>
  <c r="AL56" i="7"/>
  <c r="AP10" i="7"/>
  <c r="AP11" i="7" s="1"/>
  <c r="AC9" i="8"/>
  <c r="AL32" i="7"/>
  <c r="AL34" i="7" s="1"/>
  <c r="AL30" i="7"/>
  <c r="AN26" i="7"/>
  <c r="AI53" i="3"/>
  <c r="AF9" i="6"/>
  <c r="S19" i="8"/>
  <c r="S12" i="8"/>
  <c r="R25" i="8"/>
  <c r="R26" i="8"/>
  <c r="R20" i="8"/>
  <c r="R27" i="8"/>
  <c r="AC10" i="8" l="1"/>
  <c r="AC11" i="8"/>
  <c r="AP12" i="7"/>
  <c r="AP13" i="7" s="1"/>
  <c r="AP19" i="7" s="1"/>
  <c r="AP24" i="7" s="1"/>
  <c r="AP53" i="7"/>
  <c r="AO70" i="7"/>
  <c r="AE6" i="8"/>
  <c r="AE14" i="8"/>
  <c r="AE18" i="8"/>
  <c r="AL33" i="7"/>
  <c r="AO53" i="7"/>
  <c r="AO56" i="7" s="1"/>
  <c r="AN70" i="7"/>
  <c r="AN72" i="7" s="1"/>
  <c r="AE15" i="8" s="1"/>
  <c r="AE16" i="8" s="1"/>
  <c r="AR9" i="7"/>
  <c r="AR10" i="7" s="1"/>
  <c r="AR11" i="7" s="1"/>
  <c r="AR12" i="7" s="1"/>
  <c r="AR13" i="7" s="1"/>
  <c r="AR19" i="7" s="1"/>
  <c r="AR24" i="7" s="1"/>
  <c r="AR22" i="7"/>
  <c r="AQ21" i="7"/>
  <c r="AQ23" i="7"/>
  <c r="AQ25" i="7" s="1"/>
  <c r="AM53" i="7"/>
  <c r="AM56" i="7" s="1"/>
  <c r="AL70" i="7"/>
  <c r="AN56" i="7"/>
  <c r="AE7" i="8"/>
  <c r="AE8" i="8" s="1"/>
  <c r="AN29" i="7"/>
  <c r="AN27" i="7"/>
  <c r="B52" i="3"/>
  <c r="AI77" i="3"/>
  <c r="AI68" i="3"/>
  <c r="AI69" i="3" s="1"/>
  <c r="AI70" i="3" s="1"/>
  <c r="AI59" i="3"/>
  <c r="AF7" i="8"/>
  <c r="AF8" i="8" s="1"/>
  <c r="AO27" i="7"/>
  <c r="AO29" i="7"/>
  <c r="AF6" i="8"/>
  <c r="AF14" i="8"/>
  <c r="AF18" i="8"/>
  <c r="AC35" i="7"/>
  <c r="AC36" i="7" s="1"/>
  <c r="S25" i="8"/>
  <c r="S26" i="8"/>
  <c r="S27" i="8"/>
  <c r="S20" i="8"/>
  <c r="AO72" i="7" l="1"/>
  <c r="AF15" i="8" s="1"/>
  <c r="AF16" i="8" s="1"/>
  <c r="AP23" i="7"/>
  <c r="AP25" i="7" s="1"/>
  <c r="AP21" i="7"/>
  <c r="AI85" i="3"/>
  <c r="AR28" i="7" s="1"/>
  <c r="AI60" i="3"/>
  <c r="AI84" i="3" s="1"/>
  <c r="AI17" i="8" s="1"/>
  <c r="AL72" i="7"/>
  <c r="AC15" i="8" s="1"/>
  <c r="AC16" i="8" s="1"/>
  <c r="AM72" i="7"/>
  <c r="AD15" i="8" s="1"/>
  <c r="AD16" i="8" s="1"/>
  <c r="AF9" i="8"/>
  <c r="AO30" i="7"/>
  <c r="AO32" i="7"/>
  <c r="AO34" i="7" s="1"/>
  <c r="AI72" i="3"/>
  <c r="AI71" i="3"/>
  <c r="AE9" i="8"/>
  <c r="AN30" i="7"/>
  <c r="AN32" i="7"/>
  <c r="AN34" i="7" s="1"/>
  <c r="AQ54" i="7"/>
  <c r="AQ55" i="7" s="1"/>
  <c r="AH5" i="8"/>
  <c r="AI78" i="3"/>
  <c r="AI79" i="3" s="1"/>
  <c r="AQ26" i="7"/>
  <c r="AR23" i="7"/>
  <c r="AR25" i="7" s="1"/>
  <c r="AR21" i="7"/>
  <c r="T19" i="8"/>
  <c r="T12" i="8"/>
  <c r="AE10" i="8" l="1"/>
  <c r="AE11" i="8"/>
  <c r="AF10" i="8"/>
  <c r="AF11" i="8"/>
  <c r="AI81" i="3"/>
  <c r="AI80" i="3"/>
  <c r="AI13" i="8"/>
  <c r="AH7" i="8"/>
  <c r="AH8" i="8" s="1"/>
  <c r="AQ29" i="7"/>
  <c r="AQ27" i="7"/>
  <c r="AR53" i="7"/>
  <c r="AQ70" i="7"/>
  <c r="AP54" i="7"/>
  <c r="AP55" i="7" s="1"/>
  <c r="AG5" i="8"/>
  <c r="AR54" i="7"/>
  <c r="AI5" i="8"/>
  <c r="AI6" i="8" s="1"/>
  <c r="AO33" i="7"/>
  <c r="AR26" i="7"/>
  <c r="AH14" i="8"/>
  <c r="AH18" i="8"/>
  <c r="AN33" i="7"/>
  <c r="AI61" i="3"/>
  <c r="AP26" i="7"/>
  <c r="AD35" i="7"/>
  <c r="AD36" i="7" s="1"/>
  <c r="T27" i="8"/>
  <c r="T26" i="8"/>
  <c r="T25" i="8"/>
  <c r="T20" i="8"/>
  <c r="AR55" i="7" l="1"/>
  <c r="AR70" i="7" s="1"/>
  <c r="AR72" i="7" s="1"/>
  <c r="AI15" i="8" s="1"/>
  <c r="AI16" i="8" s="1"/>
  <c r="AR29" i="7"/>
  <c r="AR30" i="7" s="1"/>
  <c r="AG6" i="8"/>
  <c r="AG14" i="8"/>
  <c r="AG18" i="8"/>
  <c r="AH6" i="8"/>
  <c r="AH9" i="8"/>
  <c r="AQ32" i="7"/>
  <c r="AQ34" i="7" s="1"/>
  <c r="AQ30" i="7"/>
  <c r="AI14" i="8"/>
  <c r="AG7" i="8"/>
  <c r="AG8" i="8" s="1"/>
  <c r="AP29" i="7"/>
  <c r="AP27" i="7"/>
  <c r="AI7" i="8"/>
  <c r="AI8" i="8" s="1"/>
  <c r="AR27" i="7"/>
  <c r="AI63" i="3"/>
  <c r="AI62" i="3"/>
  <c r="AR56" i="7"/>
  <c r="AI18" i="8"/>
  <c r="U19" i="8"/>
  <c r="U12" i="8"/>
  <c r="AH10" i="8" l="1"/>
  <c r="AH11" i="8"/>
  <c r="AR32" i="7"/>
  <c r="AR34" i="7" s="1"/>
  <c r="AI9" i="8"/>
  <c r="AQ53" i="7"/>
  <c r="AQ56" i="7" s="1"/>
  <c r="AP70" i="7"/>
  <c r="AG9" i="8"/>
  <c r="AP30" i="7"/>
  <c r="AP32" i="7"/>
  <c r="AP34" i="7" s="1"/>
  <c r="AQ33" i="7"/>
  <c r="AR33" i="7"/>
  <c r="AP56" i="7"/>
  <c r="U27" i="8"/>
  <c r="U26" i="8"/>
  <c r="U25" i="8"/>
  <c r="U20" i="8"/>
  <c r="AE35" i="7"/>
  <c r="AE36" i="7" s="1"/>
  <c r="AI10" i="8" l="1"/>
  <c r="AI11" i="8"/>
  <c r="AG10" i="8"/>
  <c r="AG11" i="8"/>
  <c r="AP72" i="7"/>
  <c r="AG15" i="8" s="1"/>
  <c r="AG16" i="8" s="1"/>
  <c r="AQ72" i="7"/>
  <c r="AH15" i="8" s="1"/>
  <c r="AH16" i="8" s="1"/>
  <c r="AP33" i="7"/>
  <c r="V19" i="8"/>
  <c r="V12" i="8"/>
  <c r="AF35" i="7" l="1"/>
  <c r="AF36" i="7" s="1"/>
  <c r="V27" i="8"/>
  <c r="V26" i="8"/>
  <c r="V25" i="8"/>
  <c r="V20" i="8"/>
  <c r="W19" i="8" l="1"/>
  <c r="W12" i="8"/>
  <c r="AG35" i="7" l="1"/>
  <c r="AG36" i="7" s="1"/>
  <c r="W27" i="8"/>
  <c r="W26" i="8"/>
  <c r="W25" i="8"/>
  <c r="W20" i="8"/>
  <c r="X19" i="8" l="1"/>
  <c r="X12" i="8"/>
  <c r="AH35" i="7" l="1"/>
  <c r="AH36" i="7" s="1"/>
  <c r="X27" i="8"/>
  <c r="X26" i="8"/>
  <c r="X25" i="8"/>
  <c r="X20" i="8"/>
  <c r="Y19" i="8" l="1"/>
  <c r="Y12" i="8"/>
  <c r="AI35" i="7" l="1"/>
  <c r="AI36" i="7" s="1"/>
  <c r="Y27" i="8"/>
  <c r="Y26" i="8"/>
  <c r="Y25" i="8"/>
  <c r="Y20" i="8"/>
  <c r="Z19" i="8" l="1"/>
  <c r="Z12" i="8"/>
  <c r="AJ35" i="7" l="1"/>
  <c r="AJ36" i="7" s="1"/>
  <c r="Z27" i="8"/>
  <c r="Z26" i="8"/>
  <c r="Z25" i="8"/>
  <c r="Z20" i="8"/>
  <c r="AA19" i="8" l="1"/>
  <c r="AA12" i="8"/>
  <c r="AK35" i="7" l="1"/>
  <c r="AK36" i="7" s="1"/>
  <c r="AA27" i="8"/>
  <c r="AA26" i="8"/>
  <c r="AA25" i="8"/>
  <c r="AA20" i="8"/>
  <c r="AB19" i="8" l="1"/>
  <c r="AB12" i="8"/>
  <c r="AL35" i="7" l="1"/>
  <c r="AL36" i="7" s="1"/>
  <c r="AB27" i="8"/>
  <c r="AB26" i="8"/>
  <c r="AB25" i="8"/>
  <c r="AB20" i="8"/>
  <c r="AC19" i="8" l="1"/>
  <c r="AC12" i="8"/>
  <c r="AM35" i="7" l="1"/>
  <c r="AM36" i="7" s="1"/>
  <c r="AC27" i="8"/>
  <c r="AC26" i="8"/>
  <c r="AC25" i="8"/>
  <c r="AC20" i="8"/>
  <c r="AD19" i="8" l="1"/>
  <c r="AD12" i="8"/>
  <c r="AN35" i="7" l="1"/>
  <c r="AN36" i="7" s="1"/>
  <c r="AD27" i="8"/>
  <c r="AD26" i="8"/>
  <c r="AD25" i="8"/>
  <c r="AD20" i="8"/>
  <c r="AE19" i="8" l="1"/>
  <c r="AE12" i="8"/>
  <c r="AO35" i="7" l="1"/>
  <c r="AO36" i="7" s="1"/>
  <c r="AE27" i="8"/>
  <c r="AE26" i="8"/>
  <c r="AE25" i="8"/>
  <c r="AE20" i="8"/>
  <c r="AF19" i="8" l="1"/>
  <c r="AF12" i="8"/>
  <c r="AP35" i="7" l="1"/>
  <c r="AP36" i="7" s="1"/>
  <c r="AF27" i="8"/>
  <c r="AF26" i="8"/>
  <c r="AF25" i="8"/>
  <c r="AF20" i="8"/>
  <c r="AG19" i="8" l="1"/>
  <c r="AG12" i="8"/>
  <c r="AQ35" i="7" l="1"/>
  <c r="AQ36" i="7" s="1"/>
  <c r="AG27" i="8"/>
  <c r="AG26" i="8"/>
  <c r="AG25" i="8"/>
  <c r="AG20" i="8"/>
  <c r="AH19" i="8" l="1"/>
  <c r="AH12" i="8"/>
  <c r="AR35" i="7" l="1"/>
  <c r="AR36" i="7" s="1"/>
  <c r="AH27" i="8"/>
  <c r="AH26" i="8"/>
  <c r="AH25" i="8"/>
  <c r="AH20" i="8"/>
  <c r="AI19" i="8" l="1"/>
  <c r="AI12" i="8"/>
  <c r="AI27" i="8" l="1"/>
  <c r="C50" i="8" s="1"/>
  <c r="AI26" i="8"/>
  <c r="AI25" i="8"/>
  <c r="C48" i="8" s="1"/>
  <c r="AI20" i="8"/>
  <c r="C49" i="8" l="1"/>
  <c r="A53" i="8" s="1"/>
  <c r="A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Vipin Dagar</author>
  </authors>
  <commentList>
    <comment ref="J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Vipin Dagur:</t>
        </r>
        <r>
          <rPr>
            <sz val="9"/>
            <color indexed="81"/>
            <rFont val="Tahoma"/>
            <family val="2"/>
          </rPr>
          <t xml:space="preserve">
Long Term Beta - Calculated on Mthly period calculated over 4 Yr, updated daily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Rachit</author>
  </authors>
  <commentList>
    <comment ref="N23" authorId="0" shapeId="0" xr:uid="{574DF6BB-3EC3-4BDD-8FC2-2736ABCC5BF1}">
      <text>
        <r>
          <rPr>
            <b/>
            <sz val="9"/>
            <color indexed="81"/>
            <rFont val="Tahoma"/>
            <family val="2"/>
          </rPr>
          <t>Rachit:</t>
        </r>
        <r>
          <rPr>
            <sz val="9"/>
            <color indexed="81"/>
            <rFont val="Tahoma"/>
            <family val="2"/>
          </rPr>
          <t xml:space="preserve">
Same as FY 21-22 as no revenue in FY 22-23 and FY 23-24
</t>
        </r>
      </text>
    </comment>
    <comment ref="N24" authorId="0" shapeId="0" xr:uid="{49F61F4A-C39B-4EF1-A626-B71BC8A64CEA}">
      <text>
        <r>
          <rPr>
            <b/>
            <sz val="9"/>
            <color indexed="81"/>
            <rFont val="Tahoma"/>
            <family val="2"/>
          </rPr>
          <t>Rachit:</t>
        </r>
        <r>
          <rPr>
            <sz val="9"/>
            <color indexed="81"/>
            <rFont val="Tahoma"/>
            <family val="2"/>
          </rPr>
          <t xml:space="preserve">
Same as FY 21-22 as no revenue in FY 22-23 and FY 23-24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Rachit</author>
  </authors>
  <commentList>
    <comment ref="F17" authorId="0" shapeId="0" xr:uid="{71B51C77-42F9-49FA-81EA-D4A894032CBC}">
      <text>
        <r>
          <rPr>
            <b/>
            <sz val="9"/>
            <color indexed="81"/>
            <rFont val="Tahoma"/>
            <family val="2"/>
          </rPr>
          <t>Rachit:</t>
        </r>
        <r>
          <rPr>
            <sz val="9"/>
            <color indexed="81"/>
            <rFont val="Tahoma"/>
            <family val="2"/>
          </rPr>
          <t xml:space="preserve">
CAPEX for repairs of INR 3 Crores
</t>
        </r>
      </text>
    </comment>
  </commentList>
</comments>
</file>

<file path=xl/sharedStrings.xml><?xml version="1.0" encoding="utf-8"?>
<sst xmlns="http://schemas.openxmlformats.org/spreadsheetml/2006/main" count="349" uniqueCount="227">
  <si>
    <t>No. of Days</t>
  </si>
  <si>
    <t>Year End</t>
  </si>
  <si>
    <t>Computers</t>
  </si>
  <si>
    <t>Previous Data</t>
  </si>
  <si>
    <t>Description of Asset</t>
  </si>
  <si>
    <t>Pipelines</t>
  </si>
  <si>
    <t>Plant and machinery</t>
  </si>
  <si>
    <t>Capital Stores and Spares</t>
  </si>
  <si>
    <t>Transmission Lines</t>
  </si>
  <si>
    <t xml:space="preserve">Furniture Fittings </t>
  </si>
  <si>
    <t>Office Equipments</t>
  </si>
  <si>
    <t>Moter Vehicle</t>
  </si>
  <si>
    <t xml:space="preserve">Total </t>
  </si>
  <si>
    <t>1 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Rs. In Lakhs</t>
  </si>
  <si>
    <t xml:space="preserve">     </t>
  </si>
  <si>
    <t>Balance as at 1 April, 2016</t>
  </si>
  <si>
    <t xml:space="preserve">Additions  </t>
  </si>
  <si>
    <t xml:space="preserve">EIR Adjustment </t>
  </si>
  <si>
    <t>Disposals / transfers</t>
  </si>
  <si>
    <t>Balance as at 31 March , 2017</t>
  </si>
  <si>
    <t>Balance as at March , 2018</t>
  </si>
  <si>
    <t>Balance as at March , 2019</t>
  </si>
  <si>
    <t xml:space="preserve">2. Accumulated Depreciation  </t>
  </si>
  <si>
    <t>Balance as at 1 April , 2016</t>
  </si>
  <si>
    <t xml:space="preserve">Depreciation expense </t>
  </si>
  <si>
    <t xml:space="preserve">Eliminated on disposal of plant and equipment </t>
  </si>
  <si>
    <t>Balance as at 31 March , 2018</t>
  </si>
  <si>
    <t>Balance as at 31 March , 2019</t>
  </si>
  <si>
    <t>Carrying Amount:</t>
  </si>
  <si>
    <t>As at 31 March , 2017</t>
  </si>
  <si>
    <t>As at 31 March , 2018</t>
  </si>
  <si>
    <t>As at 31 March , 2019</t>
  </si>
  <si>
    <t>Depreciation</t>
  </si>
  <si>
    <t>Age</t>
  </si>
  <si>
    <t>Carring Value</t>
  </si>
  <si>
    <t>No. days</t>
  </si>
  <si>
    <t>Total No. days</t>
  </si>
  <si>
    <t>Salvage
value</t>
  </si>
  <si>
    <t>Life/ Depreciation %</t>
  </si>
  <si>
    <t>Gross Block</t>
  </si>
  <si>
    <t>Addition</t>
  </si>
  <si>
    <t>Deduction</t>
  </si>
  <si>
    <t>Asset Write off (Net block)</t>
  </si>
  <si>
    <t>Accumulated Depreciation</t>
  </si>
  <si>
    <t>Net Block</t>
  </si>
  <si>
    <t>Capex During the year</t>
  </si>
  <si>
    <t>Revenue from Salvage Value</t>
  </si>
  <si>
    <t>Depreciation for the year</t>
  </si>
  <si>
    <t>Plant Year</t>
  </si>
  <si>
    <t>Projecton Year</t>
  </si>
  <si>
    <t>(Rs. In Lakhs)</t>
  </si>
  <si>
    <t>Figures in INR Crores</t>
  </si>
  <si>
    <t>%</t>
  </si>
  <si>
    <t>INR Crore</t>
  </si>
  <si>
    <t>WPI Calculations</t>
  </si>
  <si>
    <t>COMM_NAME</t>
  </si>
  <si>
    <t>INDEX2011-2012 (Base Case)</t>
  </si>
  <si>
    <t>All commodities</t>
  </si>
  <si>
    <t>Compounded WPI from 2012-13 to 2018-19 is 2.61%</t>
  </si>
  <si>
    <t>Expected WPI</t>
  </si>
  <si>
    <t>Escalation Rate for Capital Assets</t>
  </si>
  <si>
    <t>S. No.</t>
  </si>
  <si>
    <t>Company</t>
  </si>
  <si>
    <t>Tax Rate</t>
  </si>
  <si>
    <t>Total Asset</t>
  </si>
  <si>
    <t>Equity</t>
  </si>
  <si>
    <t>Comparable Weightage</t>
  </si>
  <si>
    <t>D/E</t>
  </si>
  <si>
    <t>Levered Beta</t>
  </si>
  <si>
    <t>Unlevered Beta</t>
  </si>
  <si>
    <t>Weighted Average</t>
  </si>
  <si>
    <t>Calculation of Company Beta</t>
  </si>
  <si>
    <t>Unlevered Beta of Comparable Companies</t>
  </si>
  <si>
    <t>Company Debt/ Equity Ratio</t>
  </si>
  <si>
    <t>Company Tax Rate</t>
  </si>
  <si>
    <t>Company Beta</t>
  </si>
  <si>
    <t>Calculation of Cost of Equity According to CAPM</t>
  </si>
  <si>
    <t>Risk Free Rate</t>
  </si>
  <si>
    <t>Equity Risk Premium</t>
  </si>
  <si>
    <t>Cost of Equity</t>
  </si>
  <si>
    <t>Indowind Energy Ltd.</t>
  </si>
  <si>
    <t>Wind Energy Producer Comparable Companies</t>
  </si>
  <si>
    <t>Inox Wind Ltd.</t>
  </si>
  <si>
    <t>Orient Green Power Company Limited</t>
  </si>
  <si>
    <t>Debt</t>
  </si>
  <si>
    <t>Revenue from OperationsFY19</t>
  </si>
  <si>
    <t>Phoolwadi Data as on 31.03.2019</t>
  </si>
  <si>
    <t>Debt/ Equity Ratio</t>
  </si>
  <si>
    <t>Particular</t>
  </si>
  <si>
    <t>Units</t>
  </si>
  <si>
    <t>Outstanding Amount</t>
  </si>
  <si>
    <t>Interest Rate</t>
  </si>
  <si>
    <t>Tenure 
( Quarter )</t>
  </si>
  <si>
    <t>Tenure 
( Years )</t>
  </si>
  <si>
    <t>Total</t>
  </si>
  <si>
    <t>Opening balance</t>
  </si>
  <si>
    <t>Principal Repayment</t>
  </si>
  <si>
    <t>Interest Expense</t>
  </si>
  <si>
    <t>Closing Balance</t>
  </si>
  <si>
    <t>Debt Related Asumptions</t>
  </si>
  <si>
    <t>Total Interest payment</t>
  </si>
  <si>
    <t>₹/ Kwh</t>
  </si>
  <si>
    <t>Tariff Escalation Rate for PPA</t>
  </si>
  <si>
    <t>Plant COD Achieving Date</t>
  </si>
  <si>
    <t>Life of Plant</t>
  </si>
  <si>
    <t>Years</t>
  </si>
  <si>
    <t>End of Plant Life</t>
  </si>
  <si>
    <t>Start of Long Term PPA</t>
  </si>
  <si>
    <t>PPA Life</t>
  </si>
  <si>
    <t>End of Long Term PPA</t>
  </si>
  <si>
    <t>FY Ending Plant Life</t>
  </si>
  <si>
    <t>₹ in Cr.s</t>
  </si>
  <si>
    <t>Tax Rates</t>
  </si>
  <si>
    <t>After 31-03-2022 as per Normal Rate</t>
  </si>
  <si>
    <t>Cost of Debt</t>
  </si>
  <si>
    <t>Expenses</t>
  </si>
  <si>
    <t>Important Dates</t>
  </si>
  <si>
    <t>Plant Capacity</t>
  </si>
  <si>
    <t>MW</t>
  </si>
  <si>
    <t>Working Capital Cycle</t>
  </si>
  <si>
    <t>Trade Receivables</t>
  </si>
  <si>
    <t>Operating Income</t>
  </si>
  <si>
    <t>D_S_O</t>
  </si>
  <si>
    <t>Days</t>
  </si>
  <si>
    <t>Other Income</t>
  </si>
  <si>
    <t>INR Crores</t>
  </si>
  <si>
    <t>Power Generation</t>
  </si>
  <si>
    <t>Gross Generation</t>
  </si>
  <si>
    <t>Net Generation</t>
  </si>
  <si>
    <t>Tariff Rate</t>
  </si>
  <si>
    <t>Profit &amp; Loss</t>
  </si>
  <si>
    <t>Revenue from Operation</t>
  </si>
  <si>
    <t>PLF %</t>
  </si>
  <si>
    <t>Total Income</t>
  </si>
  <si>
    <t>Employee Benefit Expenses</t>
  </si>
  <si>
    <t>Total Expenses</t>
  </si>
  <si>
    <t>EBIDTA</t>
  </si>
  <si>
    <t>EBIDTA %</t>
  </si>
  <si>
    <t>Depreciation Expenses</t>
  </si>
  <si>
    <t>EBIT</t>
  </si>
  <si>
    <t>EBIT %</t>
  </si>
  <si>
    <t>PBT</t>
  </si>
  <si>
    <t>PBT %</t>
  </si>
  <si>
    <t>Tax rate Calculation</t>
  </si>
  <si>
    <t>Tax rate:</t>
  </si>
  <si>
    <t>Education Cess</t>
  </si>
  <si>
    <t>Surcharge</t>
  </si>
  <si>
    <t>Applicable Tax Rate</t>
  </si>
  <si>
    <t>C. Tax</t>
  </si>
  <si>
    <t>PAT</t>
  </si>
  <si>
    <t>PAT %</t>
  </si>
  <si>
    <t xml:space="preserve">Operating Summary </t>
  </si>
  <si>
    <t>Proj</t>
  </si>
  <si>
    <t>Total Revenue</t>
  </si>
  <si>
    <t>% Growth</t>
  </si>
  <si>
    <t>EBITDA</t>
  </si>
  <si>
    <t>% Sales</t>
  </si>
  <si>
    <t>NOPAT</t>
  </si>
  <si>
    <t>Add: Depreciation</t>
  </si>
  <si>
    <t>Less: Change in Working Capital</t>
  </si>
  <si>
    <t>Less: Fixed Capital Investment</t>
  </si>
  <si>
    <t>Free Cash Flow to the Firm</t>
  </si>
  <si>
    <t>Projection Period Calculation</t>
  </si>
  <si>
    <t>Particulars</t>
  </si>
  <si>
    <t>Discount Rate</t>
  </si>
  <si>
    <t>Bull Scenario</t>
  </si>
  <si>
    <t>Present Scenario</t>
  </si>
  <si>
    <t>Bear Scenario</t>
  </si>
  <si>
    <t>Inputs</t>
  </si>
  <si>
    <t>Valuation Date</t>
  </si>
  <si>
    <t>Discount Rate Change</t>
  </si>
  <si>
    <t>Weighted Average Cost of Capital</t>
  </si>
  <si>
    <t>Amounts</t>
  </si>
  <si>
    <t>Weightage</t>
  </si>
  <si>
    <t>INR Crores, Unless Otherwise Specified</t>
  </si>
  <si>
    <t>WACC</t>
  </si>
  <si>
    <t>CUMULATIVE DISCOUNTED CASH FLOW OVER THE PROJECTION PERIOD</t>
  </si>
  <si>
    <t>Scenario</t>
  </si>
  <si>
    <t xml:space="preserve">Discount Rate </t>
  </si>
  <si>
    <t>Free Cash Flow During Projection Period (In Crores.)</t>
  </si>
  <si>
    <t>ENTERPRISE VALUE OF THE FIRM</t>
  </si>
  <si>
    <t>Working Capital Calculation</t>
  </si>
  <si>
    <t>Opening Balance</t>
  </si>
  <si>
    <t>Revenue Earned</t>
  </si>
  <si>
    <t>Working Capital</t>
  </si>
  <si>
    <t>Change in Working Capital</t>
  </si>
  <si>
    <t>VALUE OF EQUITY</t>
  </si>
  <si>
    <t>Employee Benefit expenses as % of Sales</t>
  </si>
  <si>
    <t>Loan from Financial Institutions</t>
  </si>
  <si>
    <t>Interest</t>
  </si>
  <si>
    <t>O/S Amount</t>
  </si>
  <si>
    <t>Other Expenses</t>
  </si>
  <si>
    <t>PLF as per CERC 2020</t>
  </si>
  <si>
    <t>Auxiliary Consumption of Gross Generation as per PPA</t>
  </si>
  <si>
    <t>Transmission Loss of Gross Generation as per PPA</t>
  </si>
  <si>
    <t>Cost of Operation &amp; Maintenance  per MW as per CERC</t>
  </si>
  <si>
    <t>Total Cost of Operation &amp; Maintenance as per CERC</t>
  </si>
  <si>
    <t>Escalation Rate</t>
  </si>
  <si>
    <t>Capital Subsidy to be reognised as revenue</t>
  </si>
  <si>
    <t>Capital Subsidy to be reognised each year</t>
  </si>
  <si>
    <t>Wind Power tariff Rate as per PPA</t>
  </si>
  <si>
    <t>PLF as per HPERC 2020</t>
  </si>
  <si>
    <t>Other expenses as % of Sales</t>
  </si>
  <si>
    <t xml:space="preserve">Intangible Asset: </t>
  </si>
  <si>
    <t>Less: Auxiliary Consumption</t>
  </si>
  <si>
    <t>Less: Transmission Loss</t>
  </si>
  <si>
    <t>Units Sold</t>
  </si>
  <si>
    <t>From Sale of Power</t>
  </si>
  <si>
    <t>From MRE Capital Subsidy</t>
  </si>
  <si>
    <t>Operation &amp; Maintenance</t>
  </si>
  <si>
    <t>Cash &amp; Cash Equivalents</t>
  </si>
  <si>
    <t>Term Loan as per ABS 2021-22</t>
  </si>
  <si>
    <t>Average PLF as per Past Years performance (2017-2020)</t>
  </si>
  <si>
    <t>(2021 &amp; 2022 are considered as the company is not earning any revenue during these years)</t>
  </si>
  <si>
    <t>Gross Block (Post Impairment)</t>
  </si>
  <si>
    <t>New Long-term debt</t>
  </si>
  <si>
    <t>Interest Due</t>
  </si>
  <si>
    <t>(2021 &amp; 2022 are not considered as the company is not earning any revenue during these years)</t>
  </si>
  <si>
    <t>Nifty-50 20 year return</t>
  </si>
  <si>
    <t>(₹ in Crores)</t>
  </si>
  <si>
    <t>Total Expense</t>
  </si>
  <si>
    <t>Depreciation and amortization expense</t>
  </si>
  <si>
    <t>Finance costs</t>
  </si>
  <si>
    <t>Tax expense</t>
  </si>
  <si>
    <t>* Revenue projections are made from FY 2025-26 assuming that the company will be able to procure the required funding and able to finish repair works till FY 2024-25. Infused funds are assumed to be borrowed at the current cost of debt of the company and will be repaid within 4 years.</t>
  </si>
  <si>
    <t>Company Risk Premium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</si>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</sst>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8" formatCode="&quot;₹&quot;\ #,##0.00;[Red]&quot;₹&quot;\ \-#,##0.00"/>
    <numFmt numFmtId="43" formatCode="_ * #,##0.00_ ;_ * \-#,##0.00_ ;_ * &quot;-&quot;??_ ;_ @_ "/>
    <numFmt numFmtId="164" formatCode="[$-F800]dddd\,\ mmmm\ dd\,\ yyyy"/>
    <numFmt numFmtId="165" formatCode="_(* #,##0.00_);_(* \(#,##0.00\);_(* &quot;-&quot;??_);_(@_)"/>
    <numFmt numFmtId="166" formatCode="0.000000%"/>
    <numFmt numFmtId="167" formatCode="&quot;Remaining Life on &quot;\ dd/mm/yyyy"/>
    <numFmt numFmtId="168" formatCode="0.0"/>
    <numFmt numFmtId="169" formatCode="0.00000"/>
    <numFmt numFmtId="170" formatCode="0.0000"/>
    <numFmt numFmtId="171" formatCode="_(* #,##0.000000000_);_(* \(#,##0.000000000\);_(* &quot;-&quot;??_);_(@_)"/>
    <numFmt numFmtId="172" formatCode="&quot;Less than &quot;0"/>
    <numFmt numFmtId="173" formatCode="_(* #,##0.0_);_(* \(#,##0.0\);_(* &quot;-&quot;??_);_(@_)"/>
    <numFmt numFmtId="174" formatCode="mmm\ yyyy"/>
    <numFmt numFmtId="175" formatCode="[$-409]mmm\-yy;@"/>
    <numFmt numFmtId="176" formatCode="[$-409]d\-mmm\-yy;@"/>
    <numFmt numFmtId="177" formatCode="&quot;₹&quot;\ 0.00&quot; Crores&quot;"/>
    <numFmt numFmtId="178" formatCode="_(* #,##0.0000_);_(* \(#,##0.0000\);_(* &quot;-&quot;_);_(@_)"/>
    <numFmt numFmtId="179" formatCode="_(* #,##0.000000_);_(* \(#,##0.000000\);_(* &quot;-&quot;_);_(@_)"/>
    <numFmt numFmtId="180" formatCode="0.0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333333"/>
      <name val="Arial"/>
      <family val="2"/>
    </font>
    <font>
      <b/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06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/>
    <xf numFmtId="0" fontId="6" fillId="0" borderId="0" xfId="0" applyFont="1"/>
    <xf numFmtId="0" fontId="7" fillId="3" borderId="0" xfId="0" applyFont="1" applyFill="1"/>
    <xf numFmtId="0" fontId="8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/>
    <xf numFmtId="0" fontId="6" fillId="0" borderId="2" xfId="0" applyFont="1" applyBorder="1" applyAlignment="1">
      <alignment vertical="top"/>
    </xf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10" fontId="6" fillId="0" borderId="0" xfId="1" applyNumberFormat="1" applyFont="1"/>
    <xf numFmtId="2" fontId="6" fillId="0" borderId="0" xfId="0" applyNumberFormat="1" applyFont="1"/>
    <xf numFmtId="0" fontId="8" fillId="0" borderId="0" xfId="0" applyFont="1"/>
    <xf numFmtId="10" fontId="6" fillId="0" borderId="5" xfId="1" applyNumberFormat="1" applyFont="1" applyBorder="1"/>
    <xf numFmtId="10" fontId="6" fillId="0" borderId="0" xfId="0" applyNumberFormat="1" applyFont="1"/>
    <xf numFmtId="166" fontId="6" fillId="0" borderId="0" xfId="0" applyNumberFormat="1" applyFont="1"/>
    <xf numFmtId="4" fontId="8" fillId="0" borderId="0" xfId="0" applyNumberFormat="1" applyFont="1"/>
    <xf numFmtId="4" fontId="6" fillId="0" borderId="0" xfId="0" applyNumberFormat="1" applyFont="1"/>
    <xf numFmtId="4" fontId="8" fillId="4" borderId="6" xfId="2" applyNumberFormat="1" applyFont="1" applyFill="1" applyBorder="1"/>
    <xf numFmtId="10" fontId="6" fillId="0" borderId="0" xfId="1" applyNumberFormat="1" applyFont="1" applyFill="1"/>
    <xf numFmtId="0" fontId="6" fillId="0" borderId="0" xfId="0" applyFont="1" applyAlignment="1">
      <alignment wrapText="1"/>
    </xf>
    <xf numFmtId="167" fontId="6" fillId="0" borderId="0" xfId="0" applyNumberFormat="1" applyFont="1"/>
    <xf numFmtId="9" fontId="6" fillId="0" borderId="5" xfId="1" applyFont="1" applyBorder="1"/>
    <xf numFmtId="0" fontId="10" fillId="0" borderId="0" xfId="0" applyFont="1"/>
    <xf numFmtId="15" fontId="7" fillId="2" borderId="1" xfId="0" applyNumberFormat="1" applyFont="1" applyFill="1" applyBorder="1"/>
    <xf numFmtId="2" fontId="8" fillId="0" borderId="0" xfId="0" applyNumberFormat="1" applyFont="1"/>
    <xf numFmtId="2" fontId="6" fillId="0" borderId="5" xfId="0" applyNumberFormat="1" applyFont="1" applyBorder="1"/>
    <xf numFmtId="2" fontId="8" fillId="4" borderId="6" xfId="2" applyNumberFormat="1" applyFont="1" applyFill="1" applyBorder="1"/>
    <xf numFmtId="0" fontId="7" fillId="2" borderId="0" xfId="0" applyFont="1" applyFill="1"/>
    <xf numFmtId="0" fontId="8" fillId="4" borderId="1" xfId="0" applyFont="1" applyFill="1" applyBorder="1"/>
    <xf numFmtId="0" fontId="6" fillId="5" borderId="0" xfId="0" applyFont="1" applyFill="1"/>
    <xf numFmtId="0" fontId="0" fillId="5" borderId="0" xfId="0" applyFill="1"/>
    <xf numFmtId="0" fontId="6" fillId="5" borderId="1" xfId="0" applyFont="1" applyFill="1" applyBorder="1"/>
    <xf numFmtId="4" fontId="6" fillId="5" borderId="1" xfId="0" applyNumberFormat="1" applyFont="1" applyFill="1" applyBorder="1"/>
    <xf numFmtId="10" fontId="6" fillId="5" borderId="0" xfId="1" applyNumberFormat="1" applyFont="1" applyFill="1"/>
    <xf numFmtId="2" fontId="6" fillId="5" borderId="0" xfId="0" applyNumberFormat="1" applyFont="1" applyFill="1"/>
    <xf numFmtId="2" fontId="8" fillId="5" borderId="0" xfId="0" applyNumberFormat="1" applyFont="1" applyFill="1"/>
    <xf numFmtId="2" fontId="8" fillId="5" borderId="6" xfId="2" applyNumberFormat="1" applyFont="1" applyFill="1" applyBorder="1"/>
    <xf numFmtId="10" fontId="6" fillId="5" borderId="5" xfId="1" applyNumberFormat="1" applyFont="1" applyFill="1" applyBorder="1"/>
    <xf numFmtId="4" fontId="8" fillId="5" borderId="0" xfId="0" applyNumberFormat="1" applyFont="1" applyFill="1"/>
    <xf numFmtId="4" fontId="6" fillId="5" borderId="0" xfId="0" applyNumberFormat="1" applyFont="1" applyFill="1"/>
    <xf numFmtId="4" fontId="8" fillId="5" borderId="6" xfId="2" applyNumberFormat="1" applyFont="1" applyFill="1" applyBorder="1"/>
    <xf numFmtId="9" fontId="6" fillId="5" borderId="5" xfId="1" applyFont="1" applyFill="1" applyBorder="1"/>
    <xf numFmtId="15" fontId="11" fillId="5" borderId="1" xfId="0" applyNumberFormat="1" applyFont="1" applyFill="1" applyBorder="1"/>
    <xf numFmtId="2" fontId="6" fillId="0" borderId="1" xfId="0" applyNumberFormat="1" applyFont="1" applyBorder="1"/>
    <xf numFmtId="2" fontId="8" fillId="4" borderId="1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3" fillId="0" borderId="1" xfId="0" applyFont="1" applyBorder="1"/>
    <xf numFmtId="49" fontId="11" fillId="4" borderId="1" xfId="3" applyNumberFormat="1" applyFont="1" applyFill="1" applyBorder="1"/>
    <xf numFmtId="168" fontId="11" fillId="4" borderId="1" xfId="3" applyNumberFormat="1" applyFont="1" applyFill="1" applyBorder="1"/>
    <xf numFmtId="49" fontId="9" fillId="0" borderId="1" xfId="3" applyNumberFormat="1" applyFont="1" applyBorder="1"/>
    <xf numFmtId="169" fontId="9" fillId="0" borderId="1" xfId="3" applyNumberFormat="1" applyFont="1" applyBorder="1"/>
    <xf numFmtId="168" fontId="9" fillId="0" borderId="1" xfId="3" applyNumberFormat="1" applyFont="1" applyBorder="1"/>
    <xf numFmtId="10" fontId="6" fillId="0" borderId="1" xfId="4" applyNumberFormat="1" applyFont="1" applyBorder="1"/>
    <xf numFmtId="0" fontId="6" fillId="4" borderId="1" xfId="0" applyFont="1" applyFill="1" applyBorder="1"/>
    <xf numFmtId="10" fontId="6" fillId="4" borderId="1" xfId="4" applyNumberFormat="1" applyFont="1" applyFill="1" applyBorder="1" applyAlignment="1"/>
    <xf numFmtId="169" fontId="9" fillId="4" borderId="1" xfId="3" applyNumberFormat="1" applyFont="1" applyFill="1" applyBorder="1"/>
    <xf numFmtId="168" fontId="9" fillId="4" borderId="1" xfId="3" applyNumberFormat="1" applyFont="1" applyFill="1" applyBorder="1"/>
    <xf numFmtId="10" fontId="8" fillId="4" borderId="1" xfId="4" applyNumberFormat="1" applyFont="1" applyFill="1" applyBorder="1" applyAlignment="1"/>
    <xf numFmtId="0" fontId="6" fillId="0" borderId="1" xfId="0" applyFont="1" applyBorder="1" applyAlignment="1">
      <alignment horizontal="center" vertical="center"/>
    </xf>
    <xf numFmtId="0" fontId="13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vertical="center"/>
    </xf>
    <xf numFmtId="165" fontId="13" fillId="0" borderId="1" xfId="6" applyFont="1" applyBorder="1" applyAlignment="1">
      <alignment vertical="center"/>
    </xf>
    <xf numFmtId="10" fontId="13" fillId="0" borderId="1" xfId="6" applyNumberFormat="1" applyFont="1" applyBorder="1" applyAlignment="1">
      <alignment vertical="center"/>
    </xf>
    <xf numFmtId="171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5" fillId="0" borderId="1" xfId="0" applyFont="1" applyBorder="1"/>
    <xf numFmtId="0" fontId="16" fillId="4" borderId="1" xfId="0" applyFont="1" applyFill="1" applyBorder="1"/>
    <xf numFmtId="10" fontId="16" fillId="4" borderId="1" xfId="0" applyNumberFormat="1" applyFont="1" applyFill="1" applyBorder="1"/>
    <xf numFmtId="165" fontId="16" fillId="4" borderId="1" xfId="0" applyNumberFormat="1" applyFont="1" applyFill="1" applyBorder="1"/>
    <xf numFmtId="165" fontId="13" fillId="0" borderId="0" xfId="0" applyNumberFormat="1" applyFont="1"/>
    <xf numFmtId="10" fontId="13" fillId="0" borderId="0" xfId="0" applyNumberFormat="1" applyFont="1"/>
    <xf numFmtId="0" fontId="17" fillId="4" borderId="0" xfId="0" applyFont="1" applyFill="1"/>
    <xf numFmtId="0" fontId="18" fillId="0" borderId="0" xfId="0" applyFont="1"/>
    <xf numFmtId="165" fontId="0" fillId="0" borderId="0" xfId="0" applyNumberFormat="1"/>
    <xf numFmtId="43" fontId="0" fillId="0" borderId="0" xfId="5" applyFont="1"/>
    <xf numFmtId="10" fontId="0" fillId="0" borderId="0" xfId="0" applyNumberFormat="1"/>
    <xf numFmtId="170" fontId="18" fillId="0" borderId="0" xfId="0" applyNumberFormat="1" applyFont="1"/>
    <xf numFmtId="0" fontId="20" fillId="2" borderId="0" xfId="0" applyFont="1" applyFill="1"/>
    <xf numFmtId="10" fontId="20" fillId="2" borderId="0" xfId="0" applyNumberFormat="1" applyFont="1" applyFill="1"/>
    <xf numFmtId="2" fontId="13" fillId="0" borderId="1" xfId="6" applyNumberFormat="1" applyFont="1" applyBorder="1" applyAlignment="1">
      <alignment vertical="center"/>
    </xf>
    <xf numFmtId="2" fontId="16" fillId="4" borderId="1" xfId="0" applyNumberFormat="1" applyFont="1" applyFill="1" applyBorder="1"/>
    <xf numFmtId="0" fontId="15" fillId="0" borderId="0" xfId="0" applyFont="1"/>
    <xf numFmtId="4" fontId="15" fillId="0" borderId="1" xfId="0" applyNumberFormat="1" applyFont="1" applyBorder="1"/>
    <xf numFmtId="9" fontId="13" fillId="0" borderId="0" xfId="0" applyNumberFormat="1" applyFont="1"/>
    <xf numFmtId="165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15" fontId="7" fillId="2" borderId="2" xfId="0" applyNumberFormat="1" applyFont="1" applyFill="1" applyBorder="1"/>
    <xf numFmtId="10" fontId="0" fillId="0" borderId="1" xfId="0" applyNumberFormat="1" applyBorder="1"/>
    <xf numFmtId="14" fontId="0" fillId="0" borderId="1" xfId="0" applyNumberFormat="1" applyBorder="1"/>
    <xf numFmtId="0" fontId="3" fillId="4" borderId="1" xfId="0" applyFont="1" applyFill="1" applyBorder="1"/>
    <xf numFmtId="8" fontId="0" fillId="0" borderId="1" xfId="0" applyNumberFormat="1" applyBorder="1" applyAlignment="1">
      <alignment horizontal="center"/>
    </xf>
    <xf numFmtId="9" fontId="0" fillId="0" borderId="1" xfId="0" applyNumberFormat="1" applyBorder="1"/>
    <xf numFmtId="10" fontId="8" fillId="4" borderId="1" xfId="0" applyNumberFormat="1" applyFont="1" applyFill="1" applyBorder="1"/>
    <xf numFmtId="0" fontId="13" fillId="0" borderId="1" xfId="0" applyFont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1" fillId="2" borderId="0" xfId="0" applyFont="1" applyFill="1"/>
    <xf numFmtId="0" fontId="1" fillId="2" borderId="1" xfId="0" applyFont="1" applyFill="1" applyBorder="1"/>
    <xf numFmtId="43" fontId="13" fillId="0" borderId="0" xfId="0" applyNumberFormat="1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10" fontId="3" fillId="4" borderId="1" xfId="0" applyNumberFormat="1" applyFont="1" applyFill="1" applyBorder="1"/>
    <xf numFmtId="0" fontId="6" fillId="0" borderId="0" xfId="0" applyFont="1" applyAlignment="1">
      <alignment horizontal="center" vertical="center"/>
    </xf>
    <xf numFmtId="0" fontId="3" fillId="0" borderId="0" xfId="0" applyFont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14" fontId="0" fillId="0" borderId="0" xfId="0" applyNumberFormat="1"/>
    <xf numFmtId="164" fontId="1" fillId="0" borderId="0" xfId="0" applyNumberFormat="1" applyFont="1"/>
    <xf numFmtId="0" fontId="0" fillId="4" borderId="1" xfId="0" applyFill="1" applyBorder="1"/>
    <xf numFmtId="2" fontId="3" fillId="4" borderId="1" xfId="0" applyNumberFormat="1" applyFont="1" applyFill="1" applyBorder="1"/>
    <xf numFmtId="2" fontId="3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9" fontId="6" fillId="0" borderId="1" xfId="0" applyNumberFormat="1" applyFont="1" applyBorder="1"/>
    <xf numFmtId="172" fontId="6" fillId="0" borderId="1" xfId="0" applyNumberFormat="1" applyFont="1" applyBorder="1"/>
    <xf numFmtId="173" fontId="6" fillId="0" borderId="0" xfId="0" applyNumberFormat="1" applyFont="1"/>
    <xf numFmtId="0" fontId="0" fillId="0" borderId="1" xfId="0" applyBorder="1" applyAlignment="1">
      <alignment horizontal="left" indent="1"/>
    </xf>
    <xf numFmtId="43" fontId="0" fillId="0" borderId="1" xfId="5" applyFont="1" applyBorder="1"/>
    <xf numFmtId="0" fontId="21" fillId="0" borderId="1" xfId="0" applyFont="1" applyBorder="1" applyAlignment="1">
      <alignment horizontal="right"/>
    </xf>
    <xf numFmtId="10" fontId="21" fillId="0" borderId="1" xfId="0" applyNumberFormat="1" applyFont="1" applyBorder="1"/>
    <xf numFmtId="43" fontId="3" fillId="4" borderId="1" xfId="0" applyNumberFormat="1" applyFont="1" applyFill="1" applyBorder="1"/>
    <xf numFmtId="9" fontId="10" fillId="0" borderId="1" xfId="1" applyFont="1" applyFill="1" applyBorder="1" applyAlignment="1">
      <alignment horizontal="right"/>
    </xf>
    <xf numFmtId="15" fontId="8" fillId="4" borderId="1" xfId="0" applyNumberFormat="1" applyFont="1" applyFill="1" applyBorder="1" applyAlignment="1">
      <alignment horizontal="center" vertical="center" wrapText="1"/>
    </xf>
    <xf numFmtId="15" fontId="8" fillId="4" borderId="6" xfId="0" applyNumberFormat="1" applyFont="1" applyFill="1" applyBorder="1" applyAlignment="1">
      <alignment vertical="center" wrapText="1"/>
    </xf>
    <xf numFmtId="15" fontId="8" fillId="4" borderId="7" xfId="0" applyNumberFormat="1" applyFont="1" applyFill="1" applyBorder="1" applyAlignment="1">
      <alignment vertical="center" wrapText="1"/>
    </xf>
    <xf numFmtId="10" fontId="6" fillId="0" borderId="1" xfId="0" applyNumberFormat="1" applyFont="1" applyBorder="1"/>
    <xf numFmtId="176" fontId="8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65" fontId="6" fillId="0" borderId="0" xfId="0" applyNumberFormat="1" applyFont="1"/>
    <xf numFmtId="9" fontId="11" fillId="0" borderId="1" xfId="0" applyNumberFormat="1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5" fontId="8" fillId="0" borderId="1" xfId="2" applyFont="1" applyBorder="1"/>
    <xf numFmtId="10" fontId="8" fillId="0" borderId="1" xfId="1" applyNumberFormat="1" applyFont="1" applyBorder="1"/>
    <xf numFmtId="10" fontId="8" fillId="0" borderId="1" xfId="0" applyNumberFormat="1" applyFont="1" applyBorder="1"/>
    <xf numFmtId="165" fontId="8" fillId="4" borderId="1" xfId="2" applyFont="1" applyFill="1" applyBorder="1"/>
    <xf numFmtId="9" fontId="8" fillId="4" borderId="1" xfId="1" applyFont="1" applyFill="1" applyBorder="1"/>
    <xf numFmtId="10" fontId="8" fillId="4" borderId="1" xfId="1" applyNumberFormat="1" applyFont="1" applyFill="1" applyBorder="1"/>
    <xf numFmtId="175" fontId="7" fillId="0" borderId="0" xfId="0" applyNumberFormat="1" applyFont="1"/>
    <xf numFmtId="0" fontId="8" fillId="4" borderId="1" xfId="0" applyFont="1" applyFill="1" applyBorder="1" applyAlignment="1">
      <alignment horizontal="center" vertical="center" wrapText="1"/>
    </xf>
    <xf numFmtId="165" fontId="6" fillId="0" borderId="1" xfId="2" applyFont="1" applyBorder="1"/>
    <xf numFmtId="177" fontId="8" fillId="0" borderId="1" xfId="0" applyNumberFormat="1" applyFont="1" applyBorder="1" applyAlignment="1">
      <alignment horizontal="center" vertical="center"/>
    </xf>
    <xf numFmtId="174" fontId="7" fillId="2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wrapText="1"/>
    </xf>
    <xf numFmtId="165" fontId="0" fillId="4" borderId="1" xfId="0" applyNumberFormat="1" applyFill="1" applyBorder="1"/>
    <xf numFmtId="10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9" fillId="0" borderId="1" xfId="0" applyFont="1" applyBorder="1"/>
    <xf numFmtId="173" fontId="6" fillId="0" borderId="1" xfId="0" applyNumberFormat="1" applyFont="1" applyBorder="1"/>
    <xf numFmtId="0" fontId="11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173" fontId="8" fillId="4" borderId="1" xfId="0" applyNumberFormat="1" applyFont="1" applyFill="1" applyBorder="1"/>
    <xf numFmtId="175" fontId="7" fillId="2" borderId="1" xfId="0" applyNumberFormat="1" applyFont="1" applyFill="1" applyBorder="1" applyAlignment="1">
      <alignment horizontal="center"/>
    </xf>
    <xf numFmtId="0" fontId="19" fillId="4" borderId="0" xfId="0" applyFont="1" applyFill="1"/>
    <xf numFmtId="0" fontId="11" fillId="0" borderId="1" xfId="0" applyFont="1" applyBorder="1"/>
    <xf numFmtId="173" fontId="8" fillId="0" borderId="1" xfId="0" applyNumberFormat="1" applyFont="1" applyBorder="1"/>
    <xf numFmtId="0" fontId="11" fillId="0" borderId="0" xfId="0" applyFont="1"/>
    <xf numFmtId="173" fontId="8" fillId="0" borderId="0" xfId="0" applyNumberFormat="1" applyFont="1"/>
    <xf numFmtId="0" fontId="8" fillId="4" borderId="1" xfId="0" applyFont="1" applyFill="1" applyBorder="1" applyAlignment="1">
      <alignment horizontal="center"/>
    </xf>
    <xf numFmtId="9" fontId="3" fillId="4" borderId="1" xfId="0" applyNumberFormat="1" applyFont="1" applyFill="1" applyBorder="1"/>
    <xf numFmtId="178" fontId="6" fillId="4" borderId="1" xfId="0" applyNumberFormat="1" applyFont="1" applyFill="1" applyBorder="1"/>
    <xf numFmtId="165" fontId="8" fillId="4" borderId="1" xfId="0" applyNumberFormat="1" applyFont="1" applyFill="1" applyBorder="1"/>
    <xf numFmtId="179" fontId="6" fillId="4" borderId="1" xfId="0" applyNumberFormat="1" applyFont="1" applyFill="1" applyBorder="1"/>
    <xf numFmtId="2" fontId="3" fillId="7" borderId="1" xfId="0" applyNumberFormat="1" applyFont="1" applyFill="1" applyBorder="1"/>
    <xf numFmtId="2" fontId="6" fillId="5" borderId="5" xfId="0" applyNumberFormat="1" applyFont="1" applyFill="1" applyBorder="1"/>
    <xf numFmtId="178" fontId="6" fillId="5" borderId="1" xfId="0" applyNumberFormat="1" applyFont="1" applyFill="1" applyBorder="1"/>
    <xf numFmtId="0" fontId="0" fillId="0" borderId="0" xfId="0" applyAlignment="1">
      <alignment wrapText="1"/>
    </xf>
    <xf numFmtId="4" fontId="0" fillId="0" borderId="0" xfId="0" applyNumberFormat="1"/>
    <xf numFmtId="0" fontId="18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top" wrapText="1"/>
    </xf>
    <xf numFmtId="17" fontId="1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" fontId="0" fillId="0" borderId="1" xfId="0" applyNumberFormat="1" applyBorder="1"/>
    <xf numFmtId="0" fontId="8" fillId="4" borderId="0" xfId="0" applyFont="1" applyFill="1"/>
    <xf numFmtId="165" fontId="8" fillId="4" borderId="0" xfId="2" applyFont="1" applyFill="1" applyBorder="1"/>
    <xf numFmtId="9" fontId="8" fillId="4" borderId="0" xfId="1" applyFont="1" applyFill="1" applyBorder="1"/>
    <xf numFmtId="10" fontId="8" fillId="4" borderId="0" xfId="1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175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2" fillId="0" borderId="8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7" xfId="0" applyFont="1" applyBorder="1" applyAlignment="1">
      <alignment horizontal="right"/>
    </xf>
    <xf numFmtId="2" fontId="0" fillId="0" borderId="1" xfId="0" applyNumberFormat="1" applyFont="1" applyBorder="1"/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9" fontId="21" fillId="0" borderId="1" xfId="0" applyNumberFormat="1" applyFont="1" applyBorder="1"/>
    <xf numFmtId="9" fontId="21" fillId="0" borderId="1" xfId="1" applyFont="1" applyFill="1" applyBorder="1" applyAlignment="1">
      <alignment horizontal="right"/>
    </xf>
    <xf numFmtId="4" fontId="3" fillId="0" borderId="1" xfId="0" applyNumberFormat="1" applyFont="1" applyBorder="1"/>
    <xf numFmtId="180" fontId="0" fillId="0" borderId="1" xfId="0" applyNumberFormat="1" applyFont="1" applyBorder="1"/>
    <xf numFmtId="4" fontId="3" fillId="4" borderId="1" xfId="0" applyNumberFormat="1" applyFont="1" applyFill="1" applyBorder="1"/>
  </cellXfs>
  <cellStyles count="7">
    <cellStyle name="Comma" xfId="5" builtinId="3"/>
    <cellStyle name="Comma 2" xfId="2" xr:uid="{00000000-0005-0000-0000-000001000000}"/>
    <cellStyle name="Comma 3 76" xfId="6" xr:uid="{00000000-0005-0000-0000-000002000000}"/>
    <cellStyle name="Normal" xfId="0" builtinId="0"/>
    <cellStyle name="Normal 2 10" xfId="3" xr:uid="{00000000-0005-0000-0000-000004000000}"/>
    <cellStyle name="Percent" xfId="1" builtinId="5"/>
    <cellStyle name="Percent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77.xml"/><Relationship Id="rId89" Type="http://schemas.openxmlformats.org/officeDocument/2006/relationships/externalLink" Target="externalLinks/externalLink8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92" Type="http://schemas.openxmlformats.org/officeDocument/2006/relationships/externalLink" Target="externalLinks/externalLink8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07" Type="http://schemas.openxmlformats.org/officeDocument/2006/relationships/calcChain" Target="calcChain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80.xml"/><Relationship Id="rId102" Type="http://schemas.openxmlformats.org/officeDocument/2006/relationships/externalLink" Target="externalLinks/externalLink9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externalLink" Target="externalLinks/externalLink83.xml"/><Relationship Id="rId95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100" Type="http://schemas.openxmlformats.org/officeDocument/2006/relationships/externalLink" Target="externalLinks/externalLink93.xml"/><Relationship Id="rId105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93" Type="http://schemas.openxmlformats.org/officeDocument/2006/relationships/externalLink" Target="externalLinks/externalLink86.xml"/><Relationship Id="rId98" Type="http://schemas.openxmlformats.org/officeDocument/2006/relationships/externalLink" Target="externalLinks/externalLink9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103" Type="http://schemas.openxmlformats.org/officeDocument/2006/relationships/externalLink" Target="externalLinks/externalLink96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externalLink" Target="externalLinks/externalLink81.xml"/><Relationship Id="rId91" Type="http://schemas.openxmlformats.org/officeDocument/2006/relationships/externalLink" Target="externalLinks/externalLink84.xml"/><Relationship Id="rId96" Type="http://schemas.openxmlformats.org/officeDocument/2006/relationships/externalLink" Target="externalLinks/externalLink8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6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94" Type="http://schemas.openxmlformats.org/officeDocument/2006/relationships/externalLink" Target="externalLinks/externalLink87.xml"/><Relationship Id="rId99" Type="http://schemas.openxmlformats.org/officeDocument/2006/relationships/externalLink" Target="externalLinks/externalLink92.xml"/><Relationship Id="rId101" Type="http://schemas.openxmlformats.org/officeDocument/2006/relationships/externalLink" Target="externalLinks/externalLink9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externalLink" Target="externalLinks/externalLink69.xml"/><Relationship Id="rId97" Type="http://schemas.openxmlformats.org/officeDocument/2006/relationships/externalLink" Target="externalLinks/externalLink90.xml"/><Relationship Id="rId10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Desktop\Projections%2012082014\Feb%202015\Consolidated_MIS_Dec'14_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vanan.Iyer\AppData\Local\Microsoft\Windows\INetCache\Content.Outlook\MDSAS1I0\CGPL_FM_26Jul%20for%20Pass%20through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s-lalit\lalith\Internal\Clients\Godrej\SBU-Chemicals\Incentives\June%201st\29May%20ICP%20meet,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Stock%20analysi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019606\AppData\Local\Microsoft\Windows\INetCache\Content.Outlook\667CYF7V\ATL%20Model%20Final%20Fitch%20review%20RN%20sheet%201-Feb-17%20v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House%20of%20Coffees\Benchmarking\Peer%20Ratios%20&amp;%20Graph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kshit\My%20Documents\HNG\IT%20Pro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accounts\AUDIT%20SCHEDULE%202006-07\AUDIT%20SCHEDULES%202005-06\CHARAN\REVISED%20MIS%20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nssharma\Documents\HNGIL%20Projec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ptibrewal\AppData\Local\Microsoft\Windows\Temporary%20Internet%20Files\Content.Outlook\VHQTUSVC\HNGFL%20Proj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Documents%20and%20Settings\suda\Local%20Settings\Temporary%20Internet%20Files\OLK6\100722%20Surya%20-%20Financial%20model_USD%20v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ID%20Energy\Work\MSPGCL%20True%20Up%20Fy%202010-11\Earlier%20Orders\EXCEL%20MODELS%20FINAL\PwC_MSPGCL_20.12.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Adani%20Solar\Adani%20Solar%20-%20Tamil%20Nadu-%20Documents%20Set\3.%20KREL\2.%20SBI%20Appraisal%20Note%20&amp;%20Financial%20Model\FM%20-%20KREL_72%20MW%20-%20FINAL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ema.agarwal\AppData\Local\Microsoft\Windows\INetCache\Content.Outlook\4B8T612P\Adani%20Solar\Adani%20Solar%20-%20Tamil%20Nadu-%20Documents%20Set\3.%20KREL\2.%20SBI%20Appraisal%20Note%20&amp;%20Financial%20Model\FM%20-%20KREL_72%20MW%20-%20FINAL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ing\International\ATL%20Rating\ATL%20Prefinal%20-%20locked%20for%20final%20audit%20report%20SPV%20Equity%20Value%20(KG%20Mar-16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notes6030C8\PAREEN\APMPL\bs\march08\Financial%20Statement%20APMPL%2031.03.2008%20Final%2026th%20May%20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etan\LOCALS~1\Temp\notes6030C8\Final%20of%20Audited%20Balance%2031.12.2007%20(millions)12.02.08-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btps%20temp%20data\EFFY\Effy-Cost%20DD\Yearly%20dat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Program%20Files\WinFin\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3CD%20annex(Bhosari-SEMIfIN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3513\Documents\Financial%20Models\v2_IBS_Software_Services_v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\C\Pratibha\My%20Documents\Machine4\GODREJ%20Stuff\1Foods\Measurement\Model%201cop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Bsipani\HNG\Bank\JLM\2016\Extraordinary%20Items%20Wrk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-2009\Rishra%20BSPL%202008-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rik\AppData\Local\Microsoft\Windows\Temporary%20Internet%20Files\Content.Outlook\ESKJ501G\Glaze\HNGIL\Glaze\110915%20Project%20Glaze-%20HNGIL%20model%20v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tik.panwala\AppData\Local\Microsoft\Windows\INetCache\Content.Outlook\XUFUF6EU\BSC40115%20Tata%20Power%20Model%2017053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Copy%20of%20AAsamte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AppData\Local\Microsoft\Windows\Temporary%20Internet%20Files\Content.Outlook\X7L9QFWG\HNG%20Model_26%2001%201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-c\FAC_MERC\FAC_2008-09\July08\Energy_2008_07(AT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-04REL-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87\vsj\VSJ\EXCEL\I.Tax%20A.Y.2005-06\IT%20Return\REL\80IA%20working%20&amp;%20Computation%20TOR-AY%2005-06-Revised%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1.%20Common%20Documents\1.%20Financial%20Model\March%202017\02032017\02032017_WSMPL%20-%20Final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ocuments\MSPGCL%20FY12%20ARR%20Petition%20and%20Model%2031Mar11\ARR%20formats%20SM%2029Mar1940_ol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raf2\Desktop\HNGIL%20CMA\Projections_17%2011%2020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05.01.2016%20-%20FM%20and%20IM\23.12.2016%20-%20Karnataka%20350%20MW_IM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ldCo\International%20Issuance%20ATL\S&amp;P\Copy%20of%20ATL%20Prefinal%20-%20locked%20for%20final%20audit%20repor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54509\AppData\Local\Temp\7zO497D77F2\BSC40857%20Power%20Distribution%20Trading%20Comps%201707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BU-DOM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esktop\MSPGCL%20Main%20Folder\Revised%20True-up%20&amp;%20APR\Workings\Annexure%202_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gnesh\c\Backup-%20Old\Schedule\SCHDULE%20YEAR%200506%20AFTER%20VISIT\FINAL%20%20EXP%20-SCHDULE%20YEAR%2005-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1007687\Documents\MIS\2013-14\Accounts\May13\Documents%20and%20Settings\41007687\My%20Documents\MIS\2012-13\Accounts-12-13\Sept%2012\Documents%20and%20Settings\41007687\My%20Documents\MIS\2011-12\Accounts\Feb%20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.advant\budgets\user\SRA\budgets\BUDSLDE9\lrp9900\ANALYST\BUDSLDE9\OUTLK199\PRESFM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kesh\SharedFolders\eReturn-Mta\eReturn_Form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mail.deloitte.com/exchange/vikhandelwal/Inbox/Fw:%20US%20GAAP-%20Final%20set%20-%20ASAL.EML/Disclosure%20Req%20and%20Formats.xls/C58EA28C-18C0-4a97-9AF2-036E93DDAFB3/New%20Folder/SEPT.00%20BS/CAPITALISATION-BH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Vipin%20Dagar/Enterprise%20Valuation/Ratan%20India/RKA%20Model%20and%20Report/RIPL%20Fina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ani%20Transmission\APML\APR%20FY%2014\Revised%20Petition\MSETCL%20MYT%20Petition\MSETCL%20Model%20MYT_Final_06.07.2013\Users\himanshu.chawla\Desktop\MSETCL_PIS\Hasnain%20Mail\201-04REL-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Internal\Clients\Godrej\SBU-Consumer%20Products\Incentives\CPD%20E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yasha.bhanja\Desktop\OFFICE%20PROJECTS\CIAL\CIAL%20Final%20Files%20for%20All%20Banks\Final%20Model-CIAL_Consolidated080711_For_All_Banks(breakeven)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nses\8301%20Mum%20Operating%20Expenses%20Leadshee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ulkarni\c\Shilpa%20Shetye\Jan-01\MIS%20NEW\Financial%20Nov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ILIND\March%202012\March%2012%20-%20VEL%202012_ITR6_PR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i-cea-f110\PKG\My%20Documents\Saraswat\2010\Offer\L&amp;T-MUMBAI-HGU%20BATHINDA-%20NIKHIL%2008-04-010\L&amp;T%20Mumbai%20HGU-%20LTC\Insulation%20work%20volume_LTC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l.wakle\AppData\Local\Microsoft\Windows\INetCache\Content.Outlook\GL41N4P8\HNPCL_SBI_LLMS%20-%20UBI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11.28\vsj\Documents%20and%20Settings\ffcs\Desktop\SkoryDove-eReturn_Form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Modsam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ilesh.rao\My%20Documents\Completed%20Assignments\JNPT%20Assignment\Deliverables\Models\Container%20Terminal%20Final_v1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tra\Kharkia%20-%20restructuring\model\ref%20models\AFL_CDR_150313v02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somani.RSR\AppData\Local\Microsoft\Windows\Temporary%20Internet%20Files\Content.IE5\QNJ6WIYU\Details%20of%20assets\Details%20of%20assets\cwip%2020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hi\ddrive\Backup_Rishi_Nov%2008\Desktop\Model%20runs\Price%20forecasting_APR_2012\Outputs_Base%20Case\Master%20Supply_Updating_27th%20April%2012%20(Final%20-%20Base%20gas%20+%20others)_11.30%20AM_Captive_Last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g%20VALUATIO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gilserver\f\Tax%20Audit%202005-06%2031.10.2006\rishra\rishra%20tax%20audit%2005-06%2031.10.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toshthakur\Desktop\Paritosh%20data\KPMG%20WORK\TATA%20POWER%20POWER%20MARKET%20STUDY\FINAL%20EXCELS\PLANT%20LIST%20TATA%20POWER\Copy%20of%20List%20of%20Projects_tata%20power_July%206%202015_Revised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eswari\accounts\Final%20accounts%201998-99\Fixed%20Asset%20Register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ind-pc\Milind\June%202002\Mar%202002\Mar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Expenses%20Workbook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-%20Leadsheet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20%20Inventory%20-%20Workbook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480671\AppData\Local\Microsoft\Windows\Temporary%20Internet%20Files\Content.Outlook\CLJH4BIG\Master_Sheet_23-May-2012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an.28\Desktop\BULLET\Accounts\ATIL%20Financials_June%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AAsamte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in-007\c\All\Lalith\DEFF%20TAX(From%20Jig)\UTV%20Balance%20Sheet%20Post%20Consolidation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My%20Document\Ram\Capital%20Budgeting\For%20presentatio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135\vsj\VSJ\EXCEL\I.Tax%20A.Y.2005-06\IT%20Return\REL\80IA%20working%20&amp;%20Computation%20TOR-AY%2005-06-Revised%202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ExcelEVA%20Model-Samtel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eer\temp-bhavesh\My%20Documents\TELCO-RECO\CHAKAN\RECO-IMPLEMEN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Baylabs\Calculations\Annual\EVA%20Annual%20Calculation%20Template%20-%2019%20Oct%2099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ExcelEVA%20Model-Samtel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My%20Documents\Clients\Taj%20Hotels\Bharti\Modsam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fice\AppData\Local\Temp\Rar$DI00.070\AUDIT%20SCHEDULES%202005-06\CHARAN\REVISED%20MIS%20REPORT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-%20Substantive%20Testing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Inventories%20(Closing%20Stock)%20-%20Substantive%20Testing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40%20Cash%20and%20Bank%20Substantive%20Testing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Mayank%20Sharma/Enterprise%20Valuation/MUM-183%20CGPCPL/RKA%20Model%20&amp;%20Report/Financial%20Model%20CGPCPL%20V4.xlsx" TargetMode="External"/></Relationships>
</file>

<file path=xl/externalLinks/_rels/externalLink9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In%20Progress%20Files\Chhavi%20Toshan\EV\NVEPL\RK%20Working%20April%2023\NSL%20Masli%20Power%20Generation%20Pvt.%20Ltd\RK%20Working%20April%2023\Masli%20Historicals.xlsx" TargetMode="External"/><Relationship Id="rId1" Type="http://schemas.openxmlformats.org/officeDocument/2006/relationships/externalLinkPath" Target="/In%20Progress%20Files/Chhavi%20Toshan/EV/NVEPL/RK%20Working%20April%2023/NSL%20Masli%20Power%20Generation%20Pvt.%20Ltd/RK%20Working%20April%2023/Masli%20Historicals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Enterprise%20Valuation\MUM-183%20CGPCPL\RKA%20Model%20&amp;%20Report\Financial%20Model%20CGPCPL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U"/>
      <sheetName val="Sheet4"/>
      <sheetName val="Actual Budget Comparison"/>
      <sheetName val="MD Review 1 "/>
      <sheetName val="Monthly MIS"/>
      <sheetName val="Monthly Budget"/>
      <sheetName val="Budget"/>
      <sheetName val="Data Input"/>
      <sheetName val="Executive Summary"/>
      <sheetName val="Sheet2"/>
      <sheetName val="Furnace Cost Report"/>
      <sheetName val="Furnace Cost Summary"/>
      <sheetName val="MD Review"/>
      <sheetName val="Furnace Cost Sum"/>
      <sheetName val="Chart1"/>
      <sheetName val="Chart2"/>
      <sheetName val="Chart3"/>
      <sheetName val="Sheet5"/>
      <sheetName val="Chart4"/>
      <sheetName val="Chart5"/>
      <sheetName val="REALISATION"/>
      <sheetName val="Dep Working"/>
      <sheetName val="T Code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4">
          <cell r="U314">
            <v>41730</v>
          </cell>
          <cell r="V314">
            <v>41760</v>
          </cell>
          <cell r="W314">
            <v>41791</v>
          </cell>
          <cell r="X314">
            <v>41821</v>
          </cell>
          <cell r="Y314">
            <v>41852</v>
          </cell>
          <cell r="Z314">
            <v>41883</v>
          </cell>
          <cell r="AA314">
            <v>41913</v>
          </cell>
          <cell r="AB314">
            <v>41944</v>
          </cell>
          <cell r="AC314">
            <v>41974</v>
          </cell>
          <cell r="AD314">
            <v>42005</v>
          </cell>
          <cell r="AE314">
            <v>42036</v>
          </cell>
          <cell r="AF314">
            <v>42064</v>
          </cell>
        </row>
        <row r="315">
          <cell r="R315" t="str">
            <v>RSR</v>
          </cell>
          <cell r="S315" t="str">
            <v>LPG</v>
          </cell>
          <cell r="T315" t="str">
            <v>Qty</v>
          </cell>
          <cell r="U315">
            <v>312.11500000000001</v>
          </cell>
          <cell r="V315">
            <v>643.46900000000005</v>
          </cell>
          <cell r="W315">
            <v>951.33900000000006</v>
          </cell>
          <cell r="X315">
            <v>1251.6190000000001</v>
          </cell>
          <cell r="Y315">
            <v>1591.759</v>
          </cell>
          <cell r="Z315">
            <v>1975.759</v>
          </cell>
          <cell r="AA315">
            <v>2365.569</v>
          </cell>
          <cell r="AB315">
            <v>2752.7489999999998</v>
          </cell>
          <cell r="AC315">
            <v>3152.8609999999999</v>
          </cell>
          <cell r="AD315">
            <v>3152.8609999999999</v>
          </cell>
          <cell r="AE315">
            <v>3152.8609999999999</v>
          </cell>
          <cell r="AF315">
            <v>3152.8609999999999</v>
          </cell>
        </row>
        <row r="316">
          <cell r="R316" t="str">
            <v>RSR</v>
          </cell>
          <cell r="S316" t="str">
            <v>LPG</v>
          </cell>
          <cell r="T316" t="str">
            <v>Value</v>
          </cell>
          <cell r="U316">
            <v>219.30760475000002</v>
          </cell>
          <cell r="V316">
            <v>434.88983069000005</v>
          </cell>
          <cell r="W316">
            <v>630.95068279000009</v>
          </cell>
          <cell r="X316">
            <v>826.66117559000008</v>
          </cell>
          <cell r="Y316">
            <v>1047.4206411320001</v>
          </cell>
          <cell r="Z316">
            <v>1296.9206411320001</v>
          </cell>
          <cell r="AA316">
            <v>1546.4906411320001</v>
          </cell>
          <cell r="AB316">
            <v>1783.090641132</v>
          </cell>
          <cell r="AC316">
            <v>2003.270641132</v>
          </cell>
          <cell r="AD316">
            <v>2003.270641132</v>
          </cell>
          <cell r="AE316">
            <v>2003.270641132</v>
          </cell>
          <cell r="AF316">
            <v>2003.270641132</v>
          </cell>
        </row>
        <row r="317">
          <cell r="R317" t="str">
            <v>RSR</v>
          </cell>
          <cell r="S317" t="str">
            <v>LPG - ACL</v>
          </cell>
          <cell r="T317" t="str">
            <v>Qty</v>
          </cell>
          <cell r="U317">
            <v>72.349000000000004</v>
          </cell>
          <cell r="V317">
            <v>102.494</v>
          </cell>
          <cell r="W317">
            <v>102.494</v>
          </cell>
          <cell r="X317">
            <v>102.494</v>
          </cell>
          <cell r="Y317">
            <v>102.494</v>
          </cell>
          <cell r="Z317">
            <v>102.494</v>
          </cell>
          <cell r="AA317">
            <v>102.494</v>
          </cell>
          <cell r="AB317">
            <v>102.494</v>
          </cell>
          <cell r="AC317">
            <v>112.494</v>
          </cell>
          <cell r="AD317">
            <v>112.494</v>
          </cell>
          <cell r="AE317">
            <v>112.494</v>
          </cell>
          <cell r="AF317">
            <v>112.494</v>
          </cell>
        </row>
        <row r="318">
          <cell r="R318" t="str">
            <v>RSR</v>
          </cell>
          <cell r="S318" t="str">
            <v>LPG - ACL</v>
          </cell>
          <cell r="T318" t="str">
            <v>Value</v>
          </cell>
          <cell r="U318">
            <v>50.836024850000001</v>
          </cell>
          <cell r="V318">
            <v>70.448663299999993</v>
          </cell>
          <cell r="W318">
            <v>70.448663299999993</v>
          </cell>
          <cell r="X318">
            <v>70.448663299999993</v>
          </cell>
          <cell r="Y318">
            <v>70.448663299999993</v>
          </cell>
          <cell r="Z318">
            <v>70.448663299999993</v>
          </cell>
          <cell r="AA318">
            <v>70.448663299999993</v>
          </cell>
          <cell r="AB318">
            <v>70.448663299999993</v>
          </cell>
          <cell r="AC318">
            <v>75.948663299999993</v>
          </cell>
          <cell r="AD318">
            <v>75.948663299999993</v>
          </cell>
          <cell r="AE318">
            <v>75.948663299999993</v>
          </cell>
          <cell r="AF318">
            <v>75.948663299999993</v>
          </cell>
        </row>
        <row r="319">
          <cell r="R319" t="str">
            <v>RSR</v>
          </cell>
          <cell r="S319" t="str">
            <v>LNG</v>
          </cell>
          <cell r="T319" t="str">
            <v>Qty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R320" t="str">
            <v>RSR</v>
          </cell>
          <cell r="S320" t="str">
            <v>LNG</v>
          </cell>
          <cell r="T320" t="str">
            <v>Value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R321" t="str">
            <v>RSR</v>
          </cell>
          <cell r="S321" t="str">
            <v>PET FUEL</v>
          </cell>
          <cell r="T321" t="str">
            <v>Qty</v>
          </cell>
          <cell r="U321">
            <v>3474.9369999999999</v>
          </cell>
          <cell r="V321">
            <v>7152.8159999999998</v>
          </cell>
          <cell r="W321">
            <v>10518.433000000001</v>
          </cell>
          <cell r="X321">
            <v>14088.795000000002</v>
          </cell>
          <cell r="Y321">
            <v>17240.385000000002</v>
          </cell>
          <cell r="Z321">
            <v>20464.385000000002</v>
          </cell>
          <cell r="AA321">
            <v>24047.385000000002</v>
          </cell>
          <cell r="AB321">
            <v>26630.965000000004</v>
          </cell>
          <cell r="AC321">
            <v>29962.965000000004</v>
          </cell>
          <cell r="AD321">
            <v>29962.965000000004</v>
          </cell>
          <cell r="AE321">
            <v>29962.965000000004</v>
          </cell>
          <cell r="AF321">
            <v>29962.965000000004</v>
          </cell>
        </row>
        <row r="322">
          <cell r="R322" t="str">
            <v>RSR</v>
          </cell>
          <cell r="S322" t="str">
            <v>PET FUEL</v>
          </cell>
          <cell r="T322" t="str">
            <v>Value</v>
          </cell>
          <cell r="U322">
            <v>548.14829022000004</v>
          </cell>
          <cell r="V322">
            <v>1117.269033</v>
          </cell>
          <cell r="W322">
            <v>1614.2997174100001</v>
          </cell>
          <cell r="X322">
            <v>2128.8257866500003</v>
          </cell>
          <cell r="Y322">
            <v>2577.4085410500002</v>
          </cell>
          <cell r="Z322">
            <v>3036.7485410500003</v>
          </cell>
          <cell r="AA322">
            <v>3562.5485410500005</v>
          </cell>
          <cell r="AB322">
            <v>3948.8785410500004</v>
          </cell>
          <cell r="AC322">
            <v>4430.3385410500005</v>
          </cell>
          <cell r="AD322">
            <v>4430.3385410500005</v>
          </cell>
          <cell r="AE322">
            <v>4430.3385410500005</v>
          </cell>
          <cell r="AF322">
            <v>4430.3385410500005</v>
          </cell>
        </row>
        <row r="323">
          <cell r="R323" t="str">
            <v>RSR</v>
          </cell>
          <cell r="S323" t="str">
            <v>HSD</v>
          </cell>
          <cell r="T323" t="str">
            <v>Qty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R324" t="str">
            <v>RSR</v>
          </cell>
          <cell r="S324" t="str">
            <v>HSD</v>
          </cell>
          <cell r="T324" t="str">
            <v>Value</v>
          </cell>
          <cell r="U324">
            <v>15.697900000000001</v>
          </cell>
          <cell r="V324">
            <v>35.953008500000003</v>
          </cell>
          <cell r="W324">
            <v>52.812864900000001</v>
          </cell>
          <cell r="X324">
            <v>81.037659899999994</v>
          </cell>
          <cell r="Y324">
            <v>103.03765989999999</v>
          </cell>
          <cell r="Z324">
            <v>122.03765989999999</v>
          </cell>
          <cell r="AA324">
            <v>140.03765989999999</v>
          </cell>
          <cell r="AB324">
            <v>168.03765989999999</v>
          </cell>
          <cell r="AC324">
            <v>188.03765989999999</v>
          </cell>
          <cell r="AD324">
            <v>188.03765989999999</v>
          </cell>
          <cell r="AE324">
            <v>188.03765989999999</v>
          </cell>
          <cell r="AF324">
            <v>188.03765989999999</v>
          </cell>
        </row>
        <row r="325">
          <cell r="R325" t="str">
            <v>RSR</v>
          </cell>
          <cell r="S325" t="str">
            <v>Electricity ('1000 units)</v>
          </cell>
          <cell r="T325" t="str">
            <v>Qty</v>
          </cell>
          <cell r="U325">
            <v>7837.549</v>
          </cell>
          <cell r="V325">
            <v>16309.975999999999</v>
          </cell>
          <cell r="W325">
            <v>23987.464999999997</v>
          </cell>
          <cell r="X325">
            <v>31740.210999999996</v>
          </cell>
          <cell r="Y325">
            <v>39894.485999999997</v>
          </cell>
          <cell r="Z325">
            <v>48622.485999999997</v>
          </cell>
          <cell r="AA325">
            <v>57087.485999999997</v>
          </cell>
          <cell r="AB325">
            <v>65223.485999999997</v>
          </cell>
          <cell r="AC325">
            <v>73639.486000000004</v>
          </cell>
          <cell r="AD325">
            <v>73639.486000000004</v>
          </cell>
          <cell r="AE325">
            <v>73639.486000000004</v>
          </cell>
          <cell r="AF325">
            <v>73639.486000000004</v>
          </cell>
        </row>
        <row r="326">
          <cell r="R326" t="str">
            <v>RSR</v>
          </cell>
          <cell r="S326" t="str">
            <v>Electricity ('1000 units)</v>
          </cell>
          <cell r="T326" t="str">
            <v>Value</v>
          </cell>
          <cell r="U326">
            <v>503.17064579999999</v>
          </cell>
          <cell r="V326">
            <v>1046.3379407699999</v>
          </cell>
          <cell r="W326">
            <v>1541.84308083</v>
          </cell>
          <cell r="X326">
            <v>2042.2053076699999</v>
          </cell>
          <cell r="Y326">
            <v>2569.7869001700001</v>
          </cell>
          <cell r="Z326">
            <v>3133.8369001700003</v>
          </cell>
          <cell r="AA326">
            <v>3679.1469001700002</v>
          </cell>
          <cell r="AB326">
            <v>4202.6969001699999</v>
          </cell>
          <cell r="AC326">
            <v>4744.6869001699997</v>
          </cell>
          <cell r="AD326">
            <v>4744.6869001699997</v>
          </cell>
          <cell r="AE326">
            <v>4744.6869001699997</v>
          </cell>
          <cell r="AF326">
            <v>4744.6869001699997</v>
          </cell>
        </row>
        <row r="327">
          <cell r="R327" t="str">
            <v>RSR</v>
          </cell>
          <cell r="S327" t="str">
            <v>FURNACE OIL</v>
          </cell>
          <cell r="T327" t="str">
            <v>Qty</v>
          </cell>
          <cell r="U327">
            <v>26.97</v>
          </cell>
          <cell r="V327">
            <v>26.97</v>
          </cell>
          <cell r="W327">
            <v>26.97</v>
          </cell>
          <cell r="X327">
            <v>81.319999999999993</v>
          </cell>
          <cell r="Y327">
            <v>460.32</v>
          </cell>
          <cell r="Z327">
            <v>732.31999999999994</v>
          </cell>
          <cell r="AA327">
            <v>732.31999999999994</v>
          </cell>
          <cell r="AB327">
            <v>1496.8799999999999</v>
          </cell>
          <cell r="AC327">
            <v>1840.54</v>
          </cell>
          <cell r="AD327">
            <v>1840.54</v>
          </cell>
          <cell r="AE327">
            <v>1840.54</v>
          </cell>
          <cell r="AF327">
            <v>1840.54</v>
          </cell>
        </row>
        <row r="328">
          <cell r="R328" t="str">
            <v>RSR</v>
          </cell>
          <cell r="S328" t="str">
            <v>FURNACE OIL</v>
          </cell>
          <cell r="T328" t="str">
            <v>Value</v>
          </cell>
          <cell r="U328">
            <v>11.693160000000001</v>
          </cell>
          <cell r="V328">
            <v>11.693160000000001</v>
          </cell>
          <cell r="W328">
            <v>11.693160000000001</v>
          </cell>
          <cell r="X328">
            <v>34.916914999999996</v>
          </cell>
          <cell r="Y328">
            <v>194.97784744000001</v>
          </cell>
          <cell r="Z328">
            <v>309.97784744000001</v>
          </cell>
          <cell r="AA328">
            <v>309.97784744000001</v>
          </cell>
          <cell r="AB328">
            <v>603.81784743999992</v>
          </cell>
          <cell r="AC328">
            <v>716.04784743999994</v>
          </cell>
          <cell r="AD328">
            <v>716.04784743999994</v>
          </cell>
          <cell r="AE328">
            <v>716.04784743999994</v>
          </cell>
          <cell r="AF328">
            <v>716.04784743999994</v>
          </cell>
        </row>
        <row r="329">
          <cell r="R329" t="str">
            <v>RSR</v>
          </cell>
          <cell r="S329" t="str">
            <v>Price Difference</v>
          </cell>
          <cell r="T329" t="str">
            <v>Qty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R330" t="str">
            <v>RSR</v>
          </cell>
          <cell r="S330" t="str">
            <v>Price Difference</v>
          </cell>
          <cell r="T330" t="str">
            <v>Value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2">
          <cell r="R332" t="str">
            <v>BGH</v>
          </cell>
          <cell r="S332" t="str">
            <v>LPG</v>
          </cell>
          <cell r="T332" t="str">
            <v>Qty</v>
          </cell>
          <cell r="U332">
            <v>412.25400000000002</v>
          </cell>
          <cell r="V332">
            <v>824.16399999999999</v>
          </cell>
          <cell r="W332">
            <v>1238.191</v>
          </cell>
          <cell r="X332">
            <v>1677.279</v>
          </cell>
          <cell r="Y332">
            <v>2149.192</v>
          </cell>
          <cell r="Z332">
            <v>2611.663</v>
          </cell>
          <cell r="AA332">
            <v>3157.549</v>
          </cell>
          <cell r="AB332">
            <v>3698.4090000000001</v>
          </cell>
          <cell r="AC332">
            <v>4252.5889999999999</v>
          </cell>
          <cell r="AD332">
            <v>4252.5889999999999</v>
          </cell>
          <cell r="AE332">
            <v>4252.5889999999999</v>
          </cell>
          <cell r="AF332">
            <v>4252.5889999999999</v>
          </cell>
        </row>
        <row r="333">
          <cell r="R333" t="str">
            <v>BGH</v>
          </cell>
          <cell r="S333" t="str">
            <v>LPG</v>
          </cell>
          <cell r="T333" t="str">
            <v>Value</v>
          </cell>
          <cell r="U333">
            <v>295.83</v>
          </cell>
          <cell r="V333">
            <v>535.75</v>
          </cell>
          <cell r="W333">
            <v>778.35</v>
          </cell>
          <cell r="X333">
            <v>1041.19</v>
          </cell>
          <cell r="Y333">
            <v>1312.38</v>
          </cell>
          <cell r="Z333">
            <v>1592.95</v>
          </cell>
          <cell r="AA333">
            <v>1909.8700000000001</v>
          </cell>
          <cell r="AB333">
            <v>2195.12</v>
          </cell>
          <cell r="AC333">
            <v>2493.08</v>
          </cell>
          <cell r="AD333">
            <v>2493.08</v>
          </cell>
          <cell r="AE333">
            <v>2493.08</v>
          </cell>
          <cell r="AF333">
            <v>2493.08</v>
          </cell>
        </row>
        <row r="334">
          <cell r="R334" t="str">
            <v>BGH</v>
          </cell>
          <cell r="S334" t="str">
            <v>LPG - ACL</v>
          </cell>
          <cell r="T334" t="str">
            <v>Qty</v>
          </cell>
          <cell r="U334">
            <v>61.363999999999997</v>
          </cell>
          <cell r="V334">
            <v>92.441000000000003</v>
          </cell>
          <cell r="W334">
            <v>124.342</v>
          </cell>
          <cell r="X334">
            <v>124.342</v>
          </cell>
          <cell r="Y334">
            <v>134.41900000000001</v>
          </cell>
          <cell r="Z334">
            <v>158.51900000000001</v>
          </cell>
          <cell r="AA334">
            <v>204.595</v>
          </cell>
          <cell r="AB334">
            <v>270.14999999999998</v>
          </cell>
          <cell r="AC334">
            <v>340.44099999999997</v>
          </cell>
          <cell r="AD334">
            <v>340.44099999999997</v>
          </cell>
          <cell r="AE334">
            <v>340.44099999999997</v>
          </cell>
          <cell r="AF334">
            <v>340.44099999999997</v>
          </cell>
        </row>
        <row r="335">
          <cell r="R335" t="str">
            <v>BGH</v>
          </cell>
          <cell r="S335" t="str">
            <v>LPG - ACL</v>
          </cell>
          <cell r="T335" t="str">
            <v>Value</v>
          </cell>
          <cell r="U335">
            <v>36.61</v>
          </cell>
          <cell r="V335">
            <v>54.71</v>
          </cell>
          <cell r="W335">
            <v>73.400000000000006</v>
          </cell>
          <cell r="X335">
            <v>73.400000000000006</v>
          </cell>
          <cell r="Y335">
            <v>79.47</v>
          </cell>
          <cell r="Z335">
            <v>94.09</v>
          </cell>
          <cell r="AA335">
            <v>121.48</v>
          </cell>
          <cell r="AB335">
            <v>157.03</v>
          </cell>
          <cell r="AC335">
            <v>195.8</v>
          </cell>
          <cell r="AD335">
            <v>195.8</v>
          </cell>
          <cell r="AE335">
            <v>195.8</v>
          </cell>
          <cell r="AF335">
            <v>195.8</v>
          </cell>
        </row>
        <row r="336">
          <cell r="R336" t="str">
            <v>BGH</v>
          </cell>
          <cell r="S336" t="str">
            <v>LNG</v>
          </cell>
          <cell r="T336" t="str">
            <v>Qty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R337" t="str">
            <v>BGH</v>
          </cell>
          <cell r="S337" t="str">
            <v>LNG</v>
          </cell>
          <cell r="T337" t="str">
            <v>Value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R338" t="str">
            <v>BGH</v>
          </cell>
          <cell r="S338" t="str">
            <v>PET FUEL</v>
          </cell>
          <cell r="T338" t="str">
            <v>Qty</v>
          </cell>
          <cell r="U338">
            <v>2464.73</v>
          </cell>
          <cell r="V338">
            <v>5043.0300000000007</v>
          </cell>
          <cell r="W338">
            <v>7608.2340000000004</v>
          </cell>
          <cell r="X338">
            <v>10401.789000000001</v>
          </cell>
          <cell r="Y338">
            <v>13041.881000000001</v>
          </cell>
          <cell r="Z338">
            <v>15663.692000000001</v>
          </cell>
          <cell r="AA338">
            <v>18436.925000000003</v>
          </cell>
          <cell r="AB338">
            <v>21125.355000000003</v>
          </cell>
          <cell r="AC338">
            <v>23989.774000000005</v>
          </cell>
          <cell r="AD338">
            <v>23989.774000000005</v>
          </cell>
          <cell r="AE338">
            <v>23989.774000000005</v>
          </cell>
          <cell r="AF338">
            <v>23989.774000000005</v>
          </cell>
        </row>
        <row r="339">
          <cell r="R339" t="str">
            <v>BGH</v>
          </cell>
          <cell r="S339" t="str">
            <v>PET FUEL</v>
          </cell>
          <cell r="T339" t="str">
            <v>Value</v>
          </cell>
          <cell r="U339">
            <v>366.51</v>
          </cell>
          <cell r="V339">
            <v>774.13</v>
          </cell>
          <cell r="W339">
            <v>1258.97</v>
          </cell>
          <cell r="X339">
            <v>1739.23</v>
          </cell>
          <cell r="Y339">
            <v>2180.04</v>
          </cell>
          <cell r="Z339">
            <v>2566.7600000000002</v>
          </cell>
          <cell r="AA339">
            <v>2979.25</v>
          </cell>
          <cell r="AB339">
            <v>3390.13</v>
          </cell>
          <cell r="AC339">
            <v>3815.58</v>
          </cell>
          <cell r="AD339">
            <v>3815.58</v>
          </cell>
          <cell r="AE339">
            <v>3815.58</v>
          </cell>
          <cell r="AF339">
            <v>3815.58</v>
          </cell>
        </row>
        <row r="340">
          <cell r="R340" t="str">
            <v>BGH</v>
          </cell>
          <cell r="S340" t="str">
            <v>HSD</v>
          </cell>
          <cell r="T340" t="str">
            <v>Qty</v>
          </cell>
          <cell r="U340">
            <v>60.853999999999999</v>
          </cell>
          <cell r="V340">
            <v>123.211</v>
          </cell>
          <cell r="W340">
            <v>183.76599999999999</v>
          </cell>
          <cell r="X340">
            <v>247.45599999999999</v>
          </cell>
          <cell r="Y340">
            <v>308.58100000000002</v>
          </cell>
          <cell r="Z340">
            <v>364.31200000000001</v>
          </cell>
          <cell r="AA340">
            <v>364.31200000000001</v>
          </cell>
          <cell r="AB340">
            <v>364.31200000000001</v>
          </cell>
          <cell r="AC340">
            <v>364.31200000000001</v>
          </cell>
          <cell r="AD340">
            <v>364.31200000000001</v>
          </cell>
          <cell r="AE340">
            <v>364.31200000000001</v>
          </cell>
          <cell r="AF340">
            <v>364.31200000000001</v>
          </cell>
        </row>
        <row r="341">
          <cell r="R341" t="str">
            <v>BGH</v>
          </cell>
          <cell r="S341" t="str">
            <v>HSD</v>
          </cell>
          <cell r="T341" t="str">
            <v>Value</v>
          </cell>
          <cell r="U341">
            <v>36.31</v>
          </cell>
          <cell r="V341">
            <v>72.63</v>
          </cell>
          <cell r="W341">
            <v>108.1</v>
          </cell>
          <cell r="X341">
            <v>146.22</v>
          </cell>
          <cell r="Y341">
            <v>183.06</v>
          </cell>
          <cell r="Z341">
            <v>216.87</v>
          </cell>
          <cell r="AA341">
            <v>216.87</v>
          </cell>
          <cell r="AB341">
            <v>216.87</v>
          </cell>
          <cell r="AC341">
            <v>216.87</v>
          </cell>
          <cell r="AD341">
            <v>216.87</v>
          </cell>
          <cell r="AE341">
            <v>216.87</v>
          </cell>
          <cell r="AF341">
            <v>216.87</v>
          </cell>
        </row>
        <row r="342">
          <cell r="R342" t="str">
            <v>BGH</v>
          </cell>
          <cell r="S342" t="str">
            <v>Electricity ('1000 units)</v>
          </cell>
          <cell r="T342" t="str">
            <v>Qty</v>
          </cell>
          <cell r="U342">
            <v>8401.7080000000005</v>
          </cell>
          <cell r="V342">
            <v>17153.887999999999</v>
          </cell>
          <cell r="W342">
            <v>25687.47</v>
          </cell>
          <cell r="X342">
            <v>34679.361000000004</v>
          </cell>
          <cell r="Y342">
            <v>43952.191000000006</v>
          </cell>
          <cell r="Z342">
            <v>52761.251000000004</v>
          </cell>
          <cell r="AA342">
            <v>61401.73</v>
          </cell>
          <cell r="AB342">
            <v>69764.63</v>
          </cell>
          <cell r="AC342">
            <v>79215.290000000008</v>
          </cell>
          <cell r="AD342">
            <v>79215.290000000008</v>
          </cell>
          <cell r="AE342">
            <v>79215.290000000008</v>
          </cell>
          <cell r="AF342">
            <v>79215.290000000008</v>
          </cell>
        </row>
        <row r="343">
          <cell r="R343" t="str">
            <v>BGH</v>
          </cell>
          <cell r="S343" t="str">
            <v>Electricity ('1000 units)</v>
          </cell>
          <cell r="T343" t="str">
            <v>Value</v>
          </cell>
          <cell r="U343">
            <v>439.36</v>
          </cell>
          <cell r="V343">
            <v>1205.76</v>
          </cell>
          <cell r="W343">
            <v>1821.83</v>
          </cell>
          <cell r="X343">
            <v>2436.1099999999997</v>
          </cell>
          <cell r="Y343">
            <v>3084.16</v>
          </cell>
          <cell r="Z343">
            <v>3730.8199999999997</v>
          </cell>
          <cell r="AA343">
            <v>4340.08</v>
          </cell>
          <cell r="AB343">
            <v>4868.71</v>
          </cell>
          <cell r="AC343">
            <v>5513.6</v>
          </cell>
          <cell r="AD343">
            <v>5513.6</v>
          </cell>
          <cell r="AE343">
            <v>5513.6</v>
          </cell>
          <cell r="AF343">
            <v>5513.6</v>
          </cell>
        </row>
        <row r="344">
          <cell r="R344" t="str">
            <v>BGH</v>
          </cell>
          <cell r="S344" t="str">
            <v>FURNACE OIL</v>
          </cell>
          <cell r="T344" t="str">
            <v>Qty</v>
          </cell>
          <cell r="U344">
            <v>28.67</v>
          </cell>
          <cell r="V344">
            <v>175.70999999999998</v>
          </cell>
          <cell r="W344">
            <v>367.20399999999995</v>
          </cell>
          <cell r="X344">
            <v>383.12999999999994</v>
          </cell>
          <cell r="Y344">
            <v>535.91999999999996</v>
          </cell>
          <cell r="Z344">
            <v>586.27499999999998</v>
          </cell>
          <cell r="AA344">
            <v>615.49900000000002</v>
          </cell>
          <cell r="AB344">
            <v>621.72900000000004</v>
          </cell>
          <cell r="AC344">
            <v>621.72900000000004</v>
          </cell>
          <cell r="AD344">
            <v>621.72900000000004</v>
          </cell>
          <cell r="AE344">
            <v>621.72900000000004</v>
          </cell>
          <cell r="AF344">
            <v>621.72900000000004</v>
          </cell>
        </row>
        <row r="345">
          <cell r="R345" t="str">
            <v>BGH</v>
          </cell>
          <cell r="S345" t="str">
            <v>FURNACE OIL</v>
          </cell>
          <cell r="T345" t="str">
            <v>Value</v>
          </cell>
          <cell r="U345">
            <v>11.87</v>
          </cell>
          <cell r="V345">
            <v>73.92</v>
          </cell>
          <cell r="W345">
            <v>154.26999999999998</v>
          </cell>
          <cell r="X345">
            <v>160.98999999999998</v>
          </cell>
          <cell r="Y345">
            <v>225.33999999999997</v>
          </cell>
          <cell r="Z345">
            <v>246.43999999999997</v>
          </cell>
          <cell r="AA345">
            <v>252.68999999999997</v>
          </cell>
          <cell r="AB345">
            <v>255.29999999999998</v>
          </cell>
          <cell r="AC345">
            <v>255.29999999999998</v>
          </cell>
          <cell r="AD345">
            <v>255.29999999999998</v>
          </cell>
          <cell r="AE345">
            <v>255.29999999999998</v>
          </cell>
          <cell r="AF345">
            <v>255.29999999999998</v>
          </cell>
        </row>
        <row r="346">
          <cell r="R346" t="str">
            <v>BGH</v>
          </cell>
          <cell r="S346" t="str">
            <v>Price Difference</v>
          </cell>
          <cell r="T346" t="str">
            <v>Qty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61.125</v>
          </cell>
          <cell r="Z346">
            <v>61.125</v>
          </cell>
          <cell r="AA346">
            <v>61.125</v>
          </cell>
          <cell r="AB346">
            <v>61.125</v>
          </cell>
          <cell r="AC346">
            <v>61.125</v>
          </cell>
          <cell r="AD346">
            <v>61.125</v>
          </cell>
          <cell r="AE346">
            <v>61.125</v>
          </cell>
          <cell r="AF346">
            <v>61.125</v>
          </cell>
        </row>
        <row r="347">
          <cell r="R347" t="str">
            <v>BGH</v>
          </cell>
          <cell r="S347" t="str">
            <v>Price Difference</v>
          </cell>
          <cell r="T347" t="str">
            <v>Value</v>
          </cell>
          <cell r="U347">
            <v>0.42</v>
          </cell>
          <cell r="V347">
            <v>0.42</v>
          </cell>
          <cell r="W347">
            <v>0.42</v>
          </cell>
          <cell r="X347">
            <v>0.42</v>
          </cell>
          <cell r="Y347">
            <v>-36.42</v>
          </cell>
          <cell r="Z347">
            <v>-40.870000000000005</v>
          </cell>
          <cell r="AA347">
            <v>-40.870000000000005</v>
          </cell>
          <cell r="AB347">
            <v>-54.970000000000006</v>
          </cell>
          <cell r="AC347">
            <v>-54.970000000000006</v>
          </cell>
          <cell r="AD347">
            <v>-54.970000000000006</v>
          </cell>
          <cell r="AE347">
            <v>-54.970000000000006</v>
          </cell>
          <cell r="AF347">
            <v>-54.970000000000006</v>
          </cell>
        </row>
        <row r="349">
          <cell r="R349" t="str">
            <v>RSK</v>
          </cell>
          <cell r="S349" t="str">
            <v>LPG</v>
          </cell>
          <cell r="T349" t="str">
            <v>Qty</v>
          </cell>
          <cell r="U349">
            <v>102.21600000000001</v>
          </cell>
          <cell r="V349">
            <v>209.452</v>
          </cell>
          <cell r="W349">
            <v>331.82799999999997</v>
          </cell>
          <cell r="X349">
            <v>470.98799999999994</v>
          </cell>
          <cell r="Y349">
            <v>596.5</v>
          </cell>
          <cell r="Z349">
            <v>723.99800000000005</v>
          </cell>
          <cell r="AA349">
            <v>872.32400000000007</v>
          </cell>
          <cell r="AB349">
            <v>1016.6320000000001</v>
          </cell>
          <cell r="AC349">
            <v>1157.1880000000001</v>
          </cell>
          <cell r="AD349">
            <v>1157.1880000000001</v>
          </cell>
          <cell r="AE349">
            <v>1157.1880000000001</v>
          </cell>
          <cell r="AF349">
            <v>1157.1880000000001</v>
          </cell>
        </row>
        <row r="350">
          <cell r="R350" t="str">
            <v>RSK</v>
          </cell>
          <cell r="S350" t="str">
            <v>LPG</v>
          </cell>
          <cell r="T350" t="str">
            <v>Value</v>
          </cell>
          <cell r="U350">
            <v>80.34</v>
          </cell>
          <cell r="V350">
            <v>159.37</v>
          </cell>
          <cell r="W350">
            <v>245.39000000000001</v>
          </cell>
          <cell r="X350">
            <v>344.46000000000004</v>
          </cell>
          <cell r="Y350">
            <v>433.72</v>
          </cell>
          <cell r="Z350">
            <v>520.49</v>
          </cell>
          <cell r="AA350">
            <v>620.98</v>
          </cell>
          <cell r="AB350">
            <v>716.63</v>
          </cell>
          <cell r="AC350">
            <v>800.67</v>
          </cell>
          <cell r="AD350">
            <v>800.67</v>
          </cell>
          <cell r="AE350">
            <v>800.67</v>
          </cell>
          <cell r="AF350">
            <v>800.67</v>
          </cell>
        </row>
        <row r="351">
          <cell r="R351" t="str">
            <v>RSK</v>
          </cell>
          <cell r="S351" t="str">
            <v>LPG - ACL</v>
          </cell>
          <cell r="T351" t="str">
            <v>Qty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R352" t="str">
            <v>RSK</v>
          </cell>
          <cell r="S352" t="str">
            <v>LPG - ACL</v>
          </cell>
          <cell r="T352" t="str">
            <v>Value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R353" t="str">
            <v>RSK</v>
          </cell>
          <cell r="S353" t="str">
            <v>LNG</v>
          </cell>
          <cell r="T353" t="str">
            <v>Qty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R354" t="str">
            <v>RSK</v>
          </cell>
          <cell r="S354" t="str">
            <v>LNG</v>
          </cell>
          <cell r="T354" t="str">
            <v>Value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R355" t="str">
            <v>RSK</v>
          </cell>
          <cell r="S355" t="str">
            <v>PET FUEL</v>
          </cell>
          <cell r="T355" t="str">
            <v>Qty</v>
          </cell>
          <cell r="U355">
            <v>1215.0739999999998</v>
          </cell>
          <cell r="V355">
            <v>2486.3989999999999</v>
          </cell>
          <cell r="W355">
            <v>3674.674</v>
          </cell>
          <cell r="X355">
            <v>4948.4040000000005</v>
          </cell>
          <cell r="Y355">
            <v>6112.8540000000003</v>
          </cell>
          <cell r="Z355">
            <v>7383.3040000000001</v>
          </cell>
          <cell r="AA355">
            <v>8955.3539999999994</v>
          </cell>
          <cell r="AB355">
            <v>10323.353999999999</v>
          </cell>
          <cell r="AC355">
            <v>11840.353999999999</v>
          </cell>
          <cell r="AD355">
            <v>11840.353999999999</v>
          </cell>
          <cell r="AE355">
            <v>11840.353999999999</v>
          </cell>
          <cell r="AF355">
            <v>11840.353999999999</v>
          </cell>
        </row>
        <row r="356">
          <cell r="R356" t="str">
            <v>RSK</v>
          </cell>
          <cell r="S356" t="str">
            <v>PET FUEL</v>
          </cell>
          <cell r="T356" t="str">
            <v>Value</v>
          </cell>
          <cell r="U356">
            <v>177.46</v>
          </cell>
          <cell r="V356">
            <v>357.32</v>
          </cell>
          <cell r="W356">
            <v>522.33000000000004</v>
          </cell>
          <cell r="X356">
            <v>699.02</v>
          </cell>
          <cell r="Y356">
            <v>862.68</v>
          </cell>
          <cell r="Z356">
            <v>1028.56</v>
          </cell>
          <cell r="AA356">
            <v>1246.1399999999999</v>
          </cell>
          <cell r="AB356">
            <v>1438.1299999999999</v>
          </cell>
          <cell r="AC356">
            <v>1614.6899999999998</v>
          </cell>
          <cell r="AD356">
            <v>1614.6899999999998</v>
          </cell>
          <cell r="AE356">
            <v>1614.6899999999998</v>
          </cell>
          <cell r="AF356">
            <v>1614.6899999999998</v>
          </cell>
        </row>
        <row r="357">
          <cell r="R357" t="str">
            <v>RSK</v>
          </cell>
          <cell r="S357" t="str">
            <v>HSD</v>
          </cell>
          <cell r="T357" t="str">
            <v>Qty</v>
          </cell>
          <cell r="U357">
            <v>3.1269999999999998</v>
          </cell>
          <cell r="V357">
            <v>7.0369999999999999</v>
          </cell>
          <cell r="W357">
            <v>19.266999999999999</v>
          </cell>
          <cell r="X357">
            <v>50.197000000000003</v>
          </cell>
          <cell r="Y357">
            <v>70.537000000000006</v>
          </cell>
          <cell r="Z357">
            <v>121.92700000000001</v>
          </cell>
          <cell r="AA357">
            <v>147.649</v>
          </cell>
          <cell r="AB357">
            <v>151.53700000000001</v>
          </cell>
          <cell r="AC357">
            <v>159.952</v>
          </cell>
          <cell r="AD357">
            <v>159.952</v>
          </cell>
          <cell r="AE357">
            <v>159.952</v>
          </cell>
          <cell r="AF357">
            <v>159.952</v>
          </cell>
        </row>
        <row r="358">
          <cell r="R358" t="str">
            <v>RSK</v>
          </cell>
          <cell r="S358" t="str">
            <v>HSD</v>
          </cell>
          <cell r="T358" t="str">
            <v>Value</v>
          </cell>
          <cell r="U358">
            <v>1.76</v>
          </cell>
          <cell r="V358">
            <v>3.96</v>
          </cell>
          <cell r="W358">
            <v>10.76</v>
          </cell>
          <cell r="X358">
            <v>27.79</v>
          </cell>
          <cell r="Y358">
            <v>39.019999999999996</v>
          </cell>
          <cell r="Z358">
            <v>66.61</v>
          </cell>
          <cell r="AA358">
            <v>80.06</v>
          </cell>
          <cell r="AB358">
            <v>82.11</v>
          </cell>
          <cell r="AC358">
            <v>86.52</v>
          </cell>
          <cell r="AD358">
            <v>86.52</v>
          </cell>
          <cell r="AE358">
            <v>86.52</v>
          </cell>
          <cell r="AF358">
            <v>86.52</v>
          </cell>
        </row>
        <row r="359">
          <cell r="R359" t="str">
            <v>RSK</v>
          </cell>
          <cell r="S359" t="str">
            <v>Electricity ('1000 units)</v>
          </cell>
          <cell r="T359" t="str">
            <v>Qty</v>
          </cell>
          <cell r="U359">
            <v>3745.2</v>
          </cell>
          <cell r="V359">
            <v>7433.7999999999993</v>
          </cell>
          <cell r="W359">
            <v>11079.599999999999</v>
          </cell>
          <cell r="X359">
            <v>15116.999999999998</v>
          </cell>
          <cell r="Y359">
            <v>19294.936999999998</v>
          </cell>
          <cell r="Z359">
            <v>23480.805999999997</v>
          </cell>
          <cell r="AA359">
            <v>28589.805999999997</v>
          </cell>
          <cell r="AB359">
            <v>33169.606</v>
          </cell>
          <cell r="AC359">
            <v>37589.606</v>
          </cell>
          <cell r="AD359">
            <v>37589.606</v>
          </cell>
          <cell r="AE359">
            <v>37589.606</v>
          </cell>
          <cell r="AF359">
            <v>37589.606</v>
          </cell>
        </row>
        <row r="360">
          <cell r="R360" t="str">
            <v>RSK</v>
          </cell>
          <cell r="S360" t="str">
            <v>Electricity ('1000 units)</v>
          </cell>
          <cell r="T360" t="str">
            <v>Value</v>
          </cell>
          <cell r="U360">
            <v>196.77</v>
          </cell>
          <cell r="V360">
            <v>382.14</v>
          </cell>
          <cell r="W360">
            <v>560.27</v>
          </cell>
          <cell r="X360">
            <v>764.71</v>
          </cell>
          <cell r="Y360">
            <v>977.23</v>
          </cell>
          <cell r="Z360">
            <v>1189.78</v>
          </cell>
          <cell r="AA360">
            <v>1464.27</v>
          </cell>
          <cell r="AB360">
            <v>1694.96</v>
          </cell>
          <cell r="AC360">
            <v>1929.89</v>
          </cell>
          <cell r="AD360">
            <v>1929.89</v>
          </cell>
          <cell r="AE360">
            <v>1929.89</v>
          </cell>
          <cell r="AF360">
            <v>1929.89</v>
          </cell>
        </row>
        <row r="361">
          <cell r="R361" t="str">
            <v>RSK</v>
          </cell>
          <cell r="S361" t="str">
            <v>FURNACE OIL</v>
          </cell>
          <cell r="T361" t="str">
            <v>Qty</v>
          </cell>
          <cell r="U361">
            <v>175.96299999999997</v>
          </cell>
          <cell r="V361">
            <v>288.85199999999998</v>
          </cell>
          <cell r="W361">
            <v>429.08</v>
          </cell>
          <cell r="X361">
            <v>553.30999999999995</v>
          </cell>
          <cell r="Y361">
            <v>716.13499999999999</v>
          </cell>
          <cell r="Z361">
            <v>829.97399999999993</v>
          </cell>
          <cell r="AA361">
            <v>857.7109999999999</v>
          </cell>
          <cell r="AB361">
            <v>897.09899999999993</v>
          </cell>
          <cell r="AC361">
            <v>969.12899999999991</v>
          </cell>
          <cell r="AD361">
            <v>969.12899999999991</v>
          </cell>
          <cell r="AE361">
            <v>969.12899999999991</v>
          </cell>
          <cell r="AF361">
            <v>969.12899999999991</v>
          </cell>
        </row>
        <row r="362">
          <cell r="R362" t="str">
            <v>RSK</v>
          </cell>
          <cell r="S362" t="str">
            <v>FURNACE OIL</v>
          </cell>
          <cell r="T362" t="str">
            <v>Value</v>
          </cell>
          <cell r="U362">
            <v>78.100000000000009</v>
          </cell>
          <cell r="V362">
            <v>134.85000000000002</v>
          </cell>
          <cell r="W362">
            <v>205.41000000000003</v>
          </cell>
          <cell r="X362">
            <v>267.90000000000003</v>
          </cell>
          <cell r="Y362">
            <v>349.32000000000005</v>
          </cell>
          <cell r="Z362">
            <v>401.90000000000003</v>
          </cell>
          <cell r="AA362">
            <v>414.93000000000006</v>
          </cell>
          <cell r="AB362">
            <v>432.99000000000007</v>
          </cell>
          <cell r="AC362">
            <v>465.6400000000001</v>
          </cell>
          <cell r="AD362">
            <v>465.6400000000001</v>
          </cell>
          <cell r="AE362">
            <v>465.6400000000001</v>
          </cell>
          <cell r="AF362">
            <v>465.6400000000001</v>
          </cell>
        </row>
        <row r="363">
          <cell r="R363" t="str">
            <v>RSK</v>
          </cell>
          <cell r="S363" t="str">
            <v>Price Difference</v>
          </cell>
          <cell r="T363" t="str">
            <v>Qty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R364" t="str">
            <v>RSK</v>
          </cell>
          <cell r="S364" t="str">
            <v>Price Difference</v>
          </cell>
          <cell r="T364" t="str">
            <v>Value</v>
          </cell>
          <cell r="U364">
            <v>0.95</v>
          </cell>
          <cell r="V364">
            <v>1.33</v>
          </cell>
          <cell r="W364">
            <v>2.3600000000000003</v>
          </cell>
          <cell r="X364">
            <v>3.6500000000000004</v>
          </cell>
          <cell r="Y364">
            <v>4.59</v>
          </cell>
          <cell r="Z364">
            <v>4.9799999999999995</v>
          </cell>
          <cell r="AA364">
            <v>5.89</v>
          </cell>
          <cell r="AB364">
            <v>6.42</v>
          </cell>
          <cell r="AC364">
            <v>7.47</v>
          </cell>
          <cell r="AD364">
            <v>7.47</v>
          </cell>
          <cell r="AE364">
            <v>7.47</v>
          </cell>
          <cell r="AF364">
            <v>7.47</v>
          </cell>
        </row>
        <row r="366">
          <cell r="R366" t="str">
            <v>PCH</v>
          </cell>
          <cell r="S366" t="str">
            <v>LPG</v>
          </cell>
          <cell r="T366" t="str">
            <v>Qty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103.21</v>
          </cell>
          <cell r="AB366">
            <v>218.62</v>
          </cell>
          <cell r="AC366">
            <v>354.07</v>
          </cell>
          <cell r="AD366">
            <v>354.07</v>
          </cell>
          <cell r="AE366">
            <v>354.07</v>
          </cell>
          <cell r="AF366">
            <v>354.07</v>
          </cell>
        </row>
        <row r="367">
          <cell r="R367" t="str">
            <v>PCH</v>
          </cell>
          <cell r="S367" t="str">
            <v>LPG</v>
          </cell>
          <cell r="T367" t="str">
            <v>Value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65.5444849</v>
          </cell>
          <cell r="AB367">
            <v>130.88448490000002</v>
          </cell>
          <cell r="AC367">
            <v>199.50448490000002</v>
          </cell>
          <cell r="AD367">
            <v>199.50448490000002</v>
          </cell>
          <cell r="AE367">
            <v>199.50448490000002</v>
          </cell>
          <cell r="AF367">
            <v>199.50448490000002</v>
          </cell>
        </row>
        <row r="368">
          <cell r="R368" t="str">
            <v>PCH</v>
          </cell>
          <cell r="S368" t="str">
            <v>LPG - ACL</v>
          </cell>
          <cell r="T368" t="str">
            <v>Qty</v>
          </cell>
          <cell r="U368">
            <v>3.71</v>
          </cell>
          <cell r="V368">
            <v>3.71</v>
          </cell>
          <cell r="W368">
            <v>3.71</v>
          </cell>
          <cell r="X368">
            <v>3.71</v>
          </cell>
          <cell r="Y368">
            <v>3.71</v>
          </cell>
          <cell r="Z368">
            <v>3.71</v>
          </cell>
          <cell r="AA368">
            <v>3.71</v>
          </cell>
          <cell r="AB368">
            <v>3.71</v>
          </cell>
          <cell r="AC368">
            <v>3.71</v>
          </cell>
          <cell r="AD368">
            <v>3.71</v>
          </cell>
          <cell r="AE368">
            <v>3.71</v>
          </cell>
          <cell r="AF368">
            <v>3.71</v>
          </cell>
        </row>
        <row r="369">
          <cell r="R369" t="str">
            <v>PCH</v>
          </cell>
          <cell r="S369" t="str">
            <v>LPG - ACL</v>
          </cell>
          <cell r="T369" t="str">
            <v>Value</v>
          </cell>
          <cell r="U369">
            <v>2.5026000000000002</v>
          </cell>
          <cell r="V369">
            <v>2.5026000000000002</v>
          </cell>
          <cell r="W369">
            <v>2.5026000000000002</v>
          </cell>
          <cell r="X369">
            <v>2.5026000000000002</v>
          </cell>
          <cell r="Y369">
            <v>2.5026000000000002</v>
          </cell>
          <cell r="Z369">
            <v>2.5026000000000002</v>
          </cell>
          <cell r="AA369">
            <v>2.5026000000000002</v>
          </cell>
          <cell r="AB369">
            <v>2.5026000000000002</v>
          </cell>
          <cell r="AC369">
            <v>2.5026000000000002</v>
          </cell>
          <cell r="AD369">
            <v>2.5026000000000002</v>
          </cell>
          <cell r="AE369">
            <v>2.5026000000000002</v>
          </cell>
          <cell r="AF369">
            <v>2.5026000000000002</v>
          </cell>
        </row>
        <row r="370">
          <cell r="R370" t="str">
            <v>PCH</v>
          </cell>
          <cell r="S370" t="str">
            <v>LNG</v>
          </cell>
          <cell r="T370" t="str">
            <v>Qty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R371" t="str">
            <v>PCH</v>
          </cell>
          <cell r="S371" t="str">
            <v>LNG</v>
          </cell>
          <cell r="T371" t="str">
            <v>Value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R372" t="str">
            <v>PCH</v>
          </cell>
          <cell r="S372" t="str">
            <v>PET FUEL</v>
          </cell>
          <cell r="T372" t="str">
            <v>Qty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1011.97</v>
          </cell>
          <cell r="AD372">
            <v>1011.97</v>
          </cell>
          <cell r="AE372">
            <v>1011.97</v>
          </cell>
          <cell r="AF372">
            <v>1011.97</v>
          </cell>
        </row>
        <row r="373">
          <cell r="R373" t="str">
            <v>PCH</v>
          </cell>
          <cell r="S373" t="str">
            <v>PET FUEL</v>
          </cell>
          <cell r="T373" t="str">
            <v>Value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137.57</v>
          </cell>
          <cell r="AD373">
            <v>137.57</v>
          </cell>
          <cell r="AE373">
            <v>137.57</v>
          </cell>
          <cell r="AF373">
            <v>137.57</v>
          </cell>
        </row>
        <row r="374">
          <cell r="R374" t="str">
            <v>PCH</v>
          </cell>
          <cell r="S374" t="str">
            <v>HSD</v>
          </cell>
          <cell r="T374" t="str">
            <v>Qty</v>
          </cell>
          <cell r="U374">
            <v>0.47</v>
          </cell>
          <cell r="V374">
            <v>0.47</v>
          </cell>
          <cell r="W374">
            <v>0.47</v>
          </cell>
          <cell r="X374">
            <v>0.77</v>
          </cell>
          <cell r="Y374">
            <v>0.77</v>
          </cell>
          <cell r="Z374">
            <v>0.77</v>
          </cell>
          <cell r="AA374">
            <v>59.994</v>
          </cell>
          <cell r="AB374">
            <v>67.953999999999994</v>
          </cell>
          <cell r="AC374">
            <v>76.578999999999994</v>
          </cell>
          <cell r="AD374">
            <v>76.578999999999994</v>
          </cell>
          <cell r="AE374">
            <v>76.578999999999994</v>
          </cell>
          <cell r="AF374">
            <v>76.578999999999994</v>
          </cell>
        </row>
        <row r="375">
          <cell r="R375" t="str">
            <v>PCH</v>
          </cell>
          <cell r="S375" t="str">
            <v>HSD</v>
          </cell>
          <cell r="T375" t="str">
            <v>Value</v>
          </cell>
          <cell r="U375">
            <v>0.32519999999999999</v>
          </cell>
          <cell r="V375">
            <v>0.32519999999999999</v>
          </cell>
          <cell r="W375">
            <v>0.32519999999999999</v>
          </cell>
          <cell r="X375">
            <v>0.48519999999999996</v>
          </cell>
          <cell r="Y375">
            <v>0.48519999999999996</v>
          </cell>
          <cell r="Z375">
            <v>0.48519999999999996</v>
          </cell>
          <cell r="AA375">
            <v>31.800572499999998</v>
          </cell>
          <cell r="AB375">
            <v>36.540572499999996</v>
          </cell>
          <cell r="AC375">
            <v>40.730572499999994</v>
          </cell>
          <cell r="AD375">
            <v>40.730572499999994</v>
          </cell>
          <cell r="AE375">
            <v>40.730572499999994</v>
          </cell>
          <cell r="AF375">
            <v>40.730572499999994</v>
          </cell>
        </row>
        <row r="376">
          <cell r="R376" t="str">
            <v>PCH</v>
          </cell>
          <cell r="S376" t="str">
            <v>Electricity ('1000 units)</v>
          </cell>
          <cell r="T376" t="str">
            <v>Qty</v>
          </cell>
          <cell r="U376">
            <v>100</v>
          </cell>
          <cell r="V376">
            <v>202.5</v>
          </cell>
          <cell r="W376">
            <v>306</v>
          </cell>
          <cell r="X376">
            <v>407.4</v>
          </cell>
          <cell r="Y376">
            <v>503.4</v>
          </cell>
          <cell r="Z376">
            <v>904.11999999999989</v>
          </cell>
          <cell r="AA376">
            <v>2648.9790000000003</v>
          </cell>
          <cell r="AB376">
            <v>5029.9790000000003</v>
          </cell>
          <cell r="AC376">
            <v>7287.9790000000003</v>
          </cell>
          <cell r="AD376">
            <v>7287.9790000000003</v>
          </cell>
          <cell r="AE376">
            <v>7287.9790000000003</v>
          </cell>
          <cell r="AF376">
            <v>7287.9790000000003</v>
          </cell>
        </row>
        <row r="377">
          <cell r="R377" t="str">
            <v>PCH</v>
          </cell>
          <cell r="S377" t="str">
            <v>Electricity ('1000 units)</v>
          </cell>
          <cell r="T377" t="str">
            <v>Value</v>
          </cell>
          <cell r="U377">
            <v>8</v>
          </cell>
          <cell r="V377">
            <v>16</v>
          </cell>
          <cell r="W377">
            <v>24</v>
          </cell>
          <cell r="X377">
            <v>40.127759999999995</v>
          </cell>
          <cell r="Y377">
            <v>56.127759999999995</v>
          </cell>
          <cell r="Z377">
            <v>91.887759999999986</v>
          </cell>
          <cell r="AA377">
            <v>221.68974489999999</v>
          </cell>
          <cell r="AB377">
            <v>359.68974489999999</v>
          </cell>
          <cell r="AC377">
            <v>493.68974489999999</v>
          </cell>
          <cell r="AD377">
            <v>493.68974489999999</v>
          </cell>
          <cell r="AE377">
            <v>493.68974489999999</v>
          </cell>
          <cell r="AF377">
            <v>493.68974489999999</v>
          </cell>
        </row>
        <row r="378">
          <cell r="R378" t="str">
            <v>PCH</v>
          </cell>
          <cell r="S378" t="str">
            <v>FURNACE OIL</v>
          </cell>
          <cell r="T378" t="str">
            <v>Qty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583.78700000000003</v>
          </cell>
          <cell r="AB378">
            <v>870.44500000000005</v>
          </cell>
          <cell r="AC378">
            <v>930.75500000000011</v>
          </cell>
          <cell r="AD378">
            <v>930.75500000000011</v>
          </cell>
          <cell r="AE378">
            <v>930.75500000000011</v>
          </cell>
          <cell r="AF378">
            <v>930.75500000000011</v>
          </cell>
        </row>
        <row r="379">
          <cell r="R379" t="str">
            <v>PCH</v>
          </cell>
          <cell r="S379" t="str">
            <v>FURNACE OIL</v>
          </cell>
          <cell r="T379" t="str">
            <v>Value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241.5974995</v>
          </cell>
          <cell r="AB379">
            <v>345.84749950000003</v>
          </cell>
          <cell r="AC379">
            <v>366.42749950000001</v>
          </cell>
          <cell r="AD379">
            <v>366.42749950000001</v>
          </cell>
          <cell r="AE379">
            <v>366.42749950000001</v>
          </cell>
          <cell r="AF379">
            <v>366.42749950000001</v>
          </cell>
        </row>
        <row r="380">
          <cell r="R380" t="str">
            <v>PCH</v>
          </cell>
          <cell r="S380" t="str">
            <v>Price Difference</v>
          </cell>
          <cell r="T380" t="str">
            <v>Qty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R381" t="str">
            <v>PCH</v>
          </cell>
          <cell r="S381" t="str">
            <v>Price Difference</v>
          </cell>
          <cell r="T381" t="str">
            <v>Value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11</v>
          </cell>
          <cell r="AB381">
            <v>112.08</v>
          </cell>
          <cell r="AC381">
            <v>112.08</v>
          </cell>
          <cell r="AD381">
            <v>112.08</v>
          </cell>
          <cell r="AE381">
            <v>112.08</v>
          </cell>
          <cell r="AF381">
            <v>112.08</v>
          </cell>
        </row>
        <row r="383">
          <cell r="R383" t="str">
            <v>SNR</v>
          </cell>
          <cell r="S383" t="str">
            <v>LPG</v>
          </cell>
          <cell r="T383" t="str">
            <v>Qty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R384" t="str">
            <v>SNR</v>
          </cell>
          <cell r="S384" t="str">
            <v>LPG</v>
          </cell>
          <cell r="T384" t="str">
            <v>Value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R385" t="str">
            <v>SNR</v>
          </cell>
          <cell r="S385" t="str">
            <v>LPG - ACL</v>
          </cell>
          <cell r="T385" t="str">
            <v>Qty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R386" t="str">
            <v>SNR</v>
          </cell>
          <cell r="S386" t="str">
            <v>LPG - ACL</v>
          </cell>
          <cell r="T386" t="str">
            <v>Value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R387" t="str">
            <v>SNR</v>
          </cell>
          <cell r="S387" t="str">
            <v>LNG</v>
          </cell>
          <cell r="T387" t="str">
            <v>Qty</v>
          </cell>
          <cell r="U387">
            <v>623.95752895752901</v>
          </cell>
          <cell r="V387">
            <v>1171.9575289575291</v>
          </cell>
          <cell r="W387">
            <v>1709.1575289575292</v>
          </cell>
          <cell r="X387">
            <v>2224.9544669575293</v>
          </cell>
          <cell r="Y387">
            <v>2922.9544669575293</v>
          </cell>
          <cell r="Z387">
            <v>3452.7144669575291</v>
          </cell>
          <cell r="AA387">
            <v>4130.7144669575291</v>
          </cell>
          <cell r="AB387">
            <v>4521.7144669575291</v>
          </cell>
          <cell r="AC387">
            <v>4904.0053935984561</v>
          </cell>
          <cell r="AD387">
            <v>4904.0053935984561</v>
          </cell>
          <cell r="AE387">
            <v>4904.0053935984561</v>
          </cell>
          <cell r="AF387">
            <v>4904.0053935984561</v>
          </cell>
        </row>
        <row r="388">
          <cell r="R388" t="str">
            <v>SNR</v>
          </cell>
          <cell r="S388" t="str">
            <v>LNG</v>
          </cell>
          <cell r="T388" t="str">
            <v>Value</v>
          </cell>
          <cell r="U388">
            <v>371.39</v>
          </cell>
          <cell r="V388">
            <v>679.49</v>
          </cell>
          <cell r="W388">
            <v>1015.02</v>
          </cell>
          <cell r="X388">
            <v>1329.5035439000001</v>
          </cell>
          <cell r="Y388">
            <v>1757.7835439</v>
          </cell>
          <cell r="Z388">
            <v>2095.5797103</v>
          </cell>
          <cell r="AA388">
            <v>2532.0997103</v>
          </cell>
          <cell r="AB388">
            <v>2780.8597103000002</v>
          </cell>
          <cell r="AC388">
            <v>3018.2172584</v>
          </cell>
          <cell r="AD388">
            <v>3018.2172584</v>
          </cell>
          <cell r="AE388">
            <v>3018.2172584</v>
          </cell>
          <cell r="AF388">
            <v>3018.2172584</v>
          </cell>
        </row>
        <row r="389">
          <cell r="R389" t="str">
            <v>SNR</v>
          </cell>
          <cell r="S389" t="str">
            <v>PET FUEL</v>
          </cell>
          <cell r="T389" t="str">
            <v>Qty</v>
          </cell>
          <cell r="U389">
            <v>2293</v>
          </cell>
          <cell r="V389">
            <v>4940</v>
          </cell>
          <cell r="W389">
            <v>7370</v>
          </cell>
          <cell r="X389">
            <v>9938</v>
          </cell>
          <cell r="Y389">
            <v>11895</v>
          </cell>
          <cell r="Z389">
            <v>14202</v>
          </cell>
          <cell r="AA389">
            <v>16260</v>
          </cell>
          <cell r="AB389">
            <v>19548</v>
          </cell>
          <cell r="AC389">
            <v>22406</v>
          </cell>
          <cell r="AD389">
            <v>22406</v>
          </cell>
          <cell r="AE389">
            <v>22406</v>
          </cell>
          <cell r="AF389">
            <v>22406</v>
          </cell>
        </row>
        <row r="390">
          <cell r="R390" t="str">
            <v>SNR</v>
          </cell>
          <cell r="S390" t="str">
            <v>PET FUEL</v>
          </cell>
          <cell r="T390" t="str">
            <v>Value</v>
          </cell>
          <cell r="U390">
            <v>248.25</v>
          </cell>
          <cell r="V390">
            <v>548.61164629999996</v>
          </cell>
          <cell r="W390">
            <v>841.97145460000002</v>
          </cell>
          <cell r="X390">
            <v>1133.8289611999999</v>
          </cell>
          <cell r="Y390">
            <v>1357.9938975999999</v>
          </cell>
          <cell r="Z390">
            <v>1621.7338975999999</v>
          </cell>
          <cell r="AA390">
            <v>1860.0307668999999</v>
          </cell>
          <cell r="AB390">
            <v>2237.7887077</v>
          </cell>
          <cell r="AC390">
            <v>2565.4566378</v>
          </cell>
          <cell r="AD390">
            <v>2565.4566378</v>
          </cell>
          <cell r="AE390">
            <v>2565.4566378</v>
          </cell>
          <cell r="AF390">
            <v>2565.4566378</v>
          </cell>
        </row>
        <row r="391">
          <cell r="R391" t="str">
            <v>SNR</v>
          </cell>
          <cell r="S391" t="str">
            <v>HSD</v>
          </cell>
          <cell r="T391" t="str">
            <v>Qty</v>
          </cell>
          <cell r="U391">
            <v>69</v>
          </cell>
          <cell r="V391">
            <v>145</v>
          </cell>
          <cell r="W391">
            <v>214</v>
          </cell>
          <cell r="X391">
            <v>277.39187227866472</v>
          </cell>
          <cell r="Y391">
            <v>4669.6244773845456</v>
          </cell>
          <cell r="Z391">
            <v>5225.6244773845456</v>
          </cell>
          <cell r="AA391">
            <v>5281.314223638663</v>
          </cell>
          <cell r="AB391">
            <v>5314.9642236386626</v>
          </cell>
          <cell r="AC391">
            <v>5348.6542236386622</v>
          </cell>
          <cell r="AD391">
            <v>5348.6542236386622</v>
          </cell>
          <cell r="AE391">
            <v>5348.6542236386622</v>
          </cell>
          <cell r="AF391">
            <v>5348.6542236386622</v>
          </cell>
        </row>
        <row r="392">
          <cell r="R392" t="str">
            <v>SNR</v>
          </cell>
          <cell r="S392" t="str">
            <v>HSD</v>
          </cell>
          <cell r="T392" t="str">
            <v>Value</v>
          </cell>
          <cell r="U392">
            <v>12.27</v>
          </cell>
          <cell r="V392">
            <v>32.729999999999997</v>
          </cell>
          <cell r="W392">
            <v>46.51</v>
          </cell>
          <cell r="X392">
            <v>59.17</v>
          </cell>
          <cell r="Y392">
            <v>73.324837299999999</v>
          </cell>
          <cell r="Z392">
            <v>85.054837300000003</v>
          </cell>
          <cell r="AA392">
            <v>97.059875900000009</v>
          </cell>
          <cell r="AB392">
            <v>107.3498759</v>
          </cell>
          <cell r="AC392">
            <v>118.3798759</v>
          </cell>
          <cell r="AD392">
            <v>118.3798759</v>
          </cell>
          <cell r="AE392">
            <v>118.3798759</v>
          </cell>
          <cell r="AF392">
            <v>118.3798759</v>
          </cell>
        </row>
        <row r="393">
          <cell r="R393" t="str">
            <v>SNR</v>
          </cell>
          <cell r="S393" t="str">
            <v>Electricity ('1000 units)</v>
          </cell>
          <cell r="T393" t="str">
            <v>Qty</v>
          </cell>
          <cell r="U393">
            <v>5435</v>
          </cell>
          <cell r="V393">
            <v>11367</v>
          </cell>
          <cell r="W393">
            <v>17269</v>
          </cell>
          <cell r="X393">
            <v>23201.266074313411</v>
          </cell>
          <cell r="Y393">
            <v>29277.266074313411</v>
          </cell>
          <cell r="Z393">
            <v>35320.266074313411</v>
          </cell>
          <cell r="AA393">
            <v>41864.266074313411</v>
          </cell>
          <cell r="AB393">
            <v>47948.266074313411</v>
          </cell>
          <cell r="AC393">
            <v>54239.266074313411</v>
          </cell>
          <cell r="AD393">
            <v>54239.266074313411</v>
          </cell>
          <cell r="AE393">
            <v>54239.266074313411</v>
          </cell>
          <cell r="AF393">
            <v>54239.266074313411</v>
          </cell>
        </row>
        <row r="394">
          <cell r="R394" t="str">
            <v>SNR</v>
          </cell>
          <cell r="S394" t="str">
            <v>Electricity ('1000 units)</v>
          </cell>
          <cell r="T394" t="str">
            <v>Value</v>
          </cell>
          <cell r="U394">
            <v>329.07</v>
          </cell>
          <cell r="V394">
            <v>691.2</v>
          </cell>
          <cell r="W394">
            <v>1041.17</v>
          </cell>
          <cell r="X394">
            <v>1379.1264700000002</v>
          </cell>
          <cell r="Y394">
            <v>1761.1164700000002</v>
          </cell>
          <cell r="Z394">
            <v>2102.1164699999999</v>
          </cell>
          <cell r="AA394">
            <v>2498.3964699999997</v>
          </cell>
          <cell r="AB394">
            <v>2861.8364699999997</v>
          </cell>
          <cell r="AC394">
            <v>3297.4364699999996</v>
          </cell>
          <cell r="AD394">
            <v>3297.4364699999996</v>
          </cell>
          <cell r="AE394">
            <v>3297.4364699999996</v>
          </cell>
          <cell r="AF394">
            <v>3297.4364699999996</v>
          </cell>
        </row>
        <row r="395">
          <cell r="R395" t="str">
            <v>SNR</v>
          </cell>
          <cell r="S395" t="str">
            <v>FURNACE OIL</v>
          </cell>
          <cell r="T395" t="str">
            <v>Qty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320.95299999999997</v>
          </cell>
          <cell r="Z395">
            <v>320.95299999999997</v>
          </cell>
          <cell r="AA395">
            <v>584.48699999999997</v>
          </cell>
          <cell r="AB395">
            <v>946.14699999999993</v>
          </cell>
          <cell r="AC395">
            <v>1065.24</v>
          </cell>
          <cell r="AD395">
            <v>1065.24</v>
          </cell>
          <cell r="AE395">
            <v>1065.24</v>
          </cell>
          <cell r="AF395">
            <v>1065.24</v>
          </cell>
        </row>
        <row r="396">
          <cell r="R396" t="str">
            <v>SNR</v>
          </cell>
          <cell r="S396" t="str">
            <v>FURNACE OIL</v>
          </cell>
          <cell r="T396" t="str">
            <v>Value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134.05897480000002</v>
          </cell>
          <cell r="Z396">
            <v>134.05897480000002</v>
          </cell>
          <cell r="AA396">
            <v>240.3967973</v>
          </cell>
          <cell r="AB396">
            <v>370.51197079999997</v>
          </cell>
          <cell r="AC396">
            <v>418.72235409999996</v>
          </cell>
          <cell r="AD396">
            <v>418.72235409999996</v>
          </cell>
          <cell r="AE396">
            <v>418.72235409999996</v>
          </cell>
          <cell r="AF396">
            <v>418.72235409999996</v>
          </cell>
        </row>
        <row r="397">
          <cell r="R397" t="str">
            <v>SNR</v>
          </cell>
          <cell r="S397" t="str">
            <v>Price Difference</v>
          </cell>
          <cell r="T397" t="str">
            <v>Qty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R398" t="str">
            <v>SNR</v>
          </cell>
          <cell r="S398" t="str">
            <v>Price Difference</v>
          </cell>
          <cell r="T398" t="str">
            <v>Value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400">
          <cell r="R400" t="str">
            <v>NMR</v>
          </cell>
          <cell r="S400" t="str">
            <v>LPG</v>
          </cell>
          <cell r="T400" t="str">
            <v>Qty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R401" t="str">
            <v>NMR</v>
          </cell>
          <cell r="S401" t="str">
            <v>LPG</v>
          </cell>
          <cell r="T401" t="str">
            <v>Value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R402" t="str">
            <v>NMR</v>
          </cell>
          <cell r="S402" t="str">
            <v>LPG - ACL</v>
          </cell>
          <cell r="T402" t="str">
            <v>Qty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R403" t="str">
            <v>NMR</v>
          </cell>
          <cell r="S403" t="str">
            <v>LPG - ACL</v>
          </cell>
          <cell r="T403" t="str">
            <v>Value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R404" t="str">
            <v>NMR</v>
          </cell>
          <cell r="S404" t="str">
            <v>LNG</v>
          </cell>
          <cell r="T404" t="str">
            <v>Qty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R405" t="str">
            <v>NMR</v>
          </cell>
          <cell r="S405" t="str">
            <v>LNG</v>
          </cell>
          <cell r="T405" t="str">
            <v>Value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R406" t="str">
            <v>NMR</v>
          </cell>
          <cell r="S406" t="str">
            <v>PET FUEL</v>
          </cell>
          <cell r="T406" t="str">
            <v>Qty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R407" t="str">
            <v>NMR</v>
          </cell>
          <cell r="S407" t="str">
            <v>PET FUEL</v>
          </cell>
          <cell r="T407" t="str">
            <v>Value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R408" t="str">
            <v>NMR</v>
          </cell>
          <cell r="S408" t="str">
            <v>HSD</v>
          </cell>
          <cell r="T408" t="str">
            <v>Qty</v>
          </cell>
          <cell r="U408">
            <v>3.4529999999999998E-2</v>
          </cell>
          <cell r="V408">
            <v>0.19405</v>
          </cell>
          <cell r="W408">
            <v>0.30904999999999999</v>
          </cell>
          <cell r="X408">
            <v>0.37204999999999999</v>
          </cell>
          <cell r="Y408">
            <v>0.37204999999999999</v>
          </cell>
          <cell r="Z408">
            <v>0.37204999999999999</v>
          </cell>
          <cell r="AA408">
            <v>0.37204999999999999</v>
          </cell>
          <cell r="AB408">
            <v>0.37204999999999999</v>
          </cell>
          <cell r="AC408">
            <v>0.37204999999999999</v>
          </cell>
          <cell r="AD408">
            <v>0.37204999999999999</v>
          </cell>
          <cell r="AE408">
            <v>0.37204999999999999</v>
          </cell>
          <cell r="AF408">
            <v>0.37204999999999999</v>
          </cell>
        </row>
        <row r="409">
          <cell r="R409" t="str">
            <v>NMR</v>
          </cell>
          <cell r="S409" t="str">
            <v>HSD</v>
          </cell>
          <cell r="T409" t="str">
            <v>Value</v>
          </cell>
          <cell r="U409">
            <v>3.4529999999999998E-2</v>
          </cell>
          <cell r="V409">
            <v>0.19405</v>
          </cell>
          <cell r="W409">
            <v>0.22902</v>
          </cell>
          <cell r="X409">
            <v>0.25742999999999999</v>
          </cell>
          <cell r="Y409">
            <v>0.25742999999999999</v>
          </cell>
          <cell r="Z409">
            <v>0.25742999999999999</v>
          </cell>
          <cell r="AA409">
            <v>0.25742999999999999</v>
          </cell>
          <cell r="AB409">
            <v>0.25742999999999999</v>
          </cell>
          <cell r="AC409">
            <v>0.25742999999999999</v>
          </cell>
          <cell r="AD409">
            <v>0.25742999999999999</v>
          </cell>
          <cell r="AE409">
            <v>0.25742999999999999</v>
          </cell>
          <cell r="AF409">
            <v>0.25742999999999999</v>
          </cell>
        </row>
        <row r="410">
          <cell r="R410" t="str">
            <v>NMR</v>
          </cell>
          <cell r="S410" t="str">
            <v>Electricity ('1000 units)</v>
          </cell>
          <cell r="T410" t="str">
            <v>Qty</v>
          </cell>
          <cell r="U410">
            <v>28</v>
          </cell>
          <cell r="V410">
            <v>56</v>
          </cell>
          <cell r="W410">
            <v>91</v>
          </cell>
          <cell r="X410">
            <v>116</v>
          </cell>
          <cell r="Y410">
            <v>141</v>
          </cell>
          <cell r="Z410">
            <v>166</v>
          </cell>
          <cell r="AA410">
            <v>191</v>
          </cell>
          <cell r="AB410">
            <v>216</v>
          </cell>
          <cell r="AC410">
            <v>241</v>
          </cell>
          <cell r="AD410">
            <v>241</v>
          </cell>
          <cell r="AE410">
            <v>241</v>
          </cell>
          <cell r="AF410">
            <v>241</v>
          </cell>
        </row>
        <row r="411">
          <cell r="R411" t="str">
            <v>NMR</v>
          </cell>
          <cell r="S411" t="str">
            <v>Electricity ('1000 units)</v>
          </cell>
          <cell r="T411" t="str">
            <v>Value</v>
          </cell>
          <cell r="U411">
            <v>5.1409000000000002</v>
          </cell>
          <cell r="V411">
            <v>10.56305</v>
          </cell>
          <cell r="W411">
            <v>16.34742</v>
          </cell>
          <cell r="X411">
            <v>22.84272</v>
          </cell>
          <cell r="Y411">
            <v>28.84226</v>
          </cell>
          <cell r="Z411">
            <v>34.282110000000003</v>
          </cell>
          <cell r="AA411">
            <v>40.03246</v>
          </cell>
          <cell r="AB411">
            <v>45.488869999999999</v>
          </cell>
          <cell r="AC411">
            <v>50.726109999999998</v>
          </cell>
          <cell r="AD411">
            <v>50.726109999999998</v>
          </cell>
          <cell r="AE411">
            <v>50.726109999999998</v>
          </cell>
          <cell r="AF411">
            <v>50.726109999999998</v>
          </cell>
        </row>
        <row r="412">
          <cell r="R412" t="str">
            <v>NMR</v>
          </cell>
          <cell r="S412" t="str">
            <v>FURNACE OIL</v>
          </cell>
          <cell r="T412" t="str">
            <v>Qty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R413" t="str">
            <v>NMR</v>
          </cell>
          <cell r="S413" t="str">
            <v>FURNACE OIL</v>
          </cell>
          <cell r="T413" t="str">
            <v>Value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R414" t="str">
            <v>NMR</v>
          </cell>
          <cell r="S414" t="str">
            <v>Price Difference</v>
          </cell>
          <cell r="T414" t="str">
            <v>Qty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R415" t="str">
            <v>NMR</v>
          </cell>
          <cell r="S415" t="str">
            <v>Price Difference</v>
          </cell>
          <cell r="T415" t="str">
            <v>Value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7">
          <cell r="R417" t="str">
            <v>NDP</v>
          </cell>
          <cell r="S417" t="str">
            <v>LPG</v>
          </cell>
          <cell r="T417" t="str">
            <v>Qty</v>
          </cell>
          <cell r="U417">
            <v>238.084</v>
          </cell>
          <cell r="V417">
            <v>494.15</v>
          </cell>
          <cell r="W417">
            <v>752.06399999999996</v>
          </cell>
          <cell r="X417">
            <v>969.673</v>
          </cell>
          <cell r="Y417">
            <v>1197.579</v>
          </cell>
          <cell r="Z417">
            <v>1431.5609999999999</v>
          </cell>
          <cell r="AA417">
            <v>1686.915</v>
          </cell>
          <cell r="AB417">
            <v>1969.8229999999999</v>
          </cell>
          <cell r="AC417">
            <v>2243.5509999999999</v>
          </cell>
          <cell r="AD417">
            <v>2243.5509999999999</v>
          </cell>
          <cell r="AE417">
            <v>2243.5509999999999</v>
          </cell>
          <cell r="AF417">
            <v>2243.5509999999999</v>
          </cell>
        </row>
        <row r="418">
          <cell r="R418" t="str">
            <v>NDP</v>
          </cell>
          <cell r="S418" t="str">
            <v>LPG</v>
          </cell>
          <cell r="T418" t="str">
            <v>Value</v>
          </cell>
          <cell r="U418">
            <v>158.30662100000001</v>
          </cell>
          <cell r="V418">
            <v>327.57291420000001</v>
          </cell>
          <cell r="W418">
            <v>489.8859248</v>
          </cell>
          <cell r="X418">
            <v>619.64207910000005</v>
          </cell>
          <cell r="Y418">
            <v>760.97955860000002</v>
          </cell>
          <cell r="Z418">
            <v>905.45363100000009</v>
          </cell>
          <cell r="AA418">
            <v>1059.3719779</v>
          </cell>
          <cell r="AB418">
            <v>1223.4280306000001</v>
          </cell>
          <cell r="AC418">
            <v>1362.0447506</v>
          </cell>
          <cell r="AD418">
            <v>1362.0447506</v>
          </cell>
          <cell r="AE418">
            <v>1362.0447506</v>
          </cell>
          <cell r="AF418">
            <v>1362.0447506</v>
          </cell>
        </row>
        <row r="419">
          <cell r="R419" t="str">
            <v>NDP</v>
          </cell>
          <cell r="S419" t="str">
            <v>LPG - ACL</v>
          </cell>
          <cell r="T419" t="str">
            <v>Qty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R420" t="str">
            <v>NDP</v>
          </cell>
          <cell r="S420" t="str">
            <v>LPG - ACL</v>
          </cell>
          <cell r="T420" t="str">
            <v>Value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R421" t="str">
            <v>NDP</v>
          </cell>
          <cell r="S421" t="str">
            <v>LNG</v>
          </cell>
          <cell r="T421" t="str">
            <v>Qty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R422" t="str">
            <v>NDP</v>
          </cell>
          <cell r="S422" t="str">
            <v>LNG</v>
          </cell>
          <cell r="T422" t="str">
            <v>Value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R423" t="str">
            <v>NDP</v>
          </cell>
          <cell r="S423" t="str">
            <v>PET FUEL</v>
          </cell>
          <cell r="T423" t="str">
            <v>Qty</v>
          </cell>
          <cell r="U423">
            <v>1688.3000000000002</v>
          </cell>
          <cell r="V423">
            <v>3373.7000000000003</v>
          </cell>
          <cell r="W423">
            <v>5191.3</v>
          </cell>
          <cell r="X423">
            <v>7222</v>
          </cell>
          <cell r="Y423">
            <v>8971.2000000000007</v>
          </cell>
          <cell r="Z423">
            <v>11045.400000000001</v>
          </cell>
          <cell r="AA423">
            <v>12901.100000000002</v>
          </cell>
          <cell r="AB423">
            <v>14790.200000000003</v>
          </cell>
          <cell r="AC423">
            <v>16819.400000000001</v>
          </cell>
          <cell r="AD423">
            <v>16819.400000000001</v>
          </cell>
          <cell r="AE423">
            <v>16819.400000000001</v>
          </cell>
          <cell r="AF423">
            <v>16819.400000000001</v>
          </cell>
        </row>
        <row r="424">
          <cell r="R424" t="str">
            <v>NDP</v>
          </cell>
          <cell r="S424" t="str">
            <v>PET FUEL</v>
          </cell>
          <cell r="T424" t="str">
            <v>Value</v>
          </cell>
          <cell r="U424">
            <v>234.89508441999993</v>
          </cell>
          <cell r="V424">
            <v>471.86960537066511</v>
          </cell>
          <cell r="W424">
            <v>724.17523919999996</v>
          </cell>
          <cell r="X424">
            <v>1003.1053485</v>
          </cell>
          <cell r="Y424">
            <v>1240.2132378000001</v>
          </cell>
          <cell r="Z424">
            <v>1527.6651318700001</v>
          </cell>
          <cell r="AA424">
            <v>1780.81985407</v>
          </cell>
          <cell r="AB424">
            <v>2036.364010614752</v>
          </cell>
          <cell r="AC424">
            <v>2278.954010614752</v>
          </cell>
          <cell r="AD424">
            <v>2278.954010614752</v>
          </cell>
          <cell r="AE424">
            <v>2278.954010614752</v>
          </cell>
          <cell r="AF424">
            <v>2278.954010614752</v>
          </cell>
        </row>
        <row r="425">
          <cell r="R425" t="str">
            <v>NDP</v>
          </cell>
          <cell r="S425" t="str">
            <v>HSD</v>
          </cell>
          <cell r="T425" t="str">
            <v>Qty</v>
          </cell>
          <cell r="U425">
            <v>10.119999999999999</v>
          </cell>
          <cell r="V425">
            <v>29.948999999999998</v>
          </cell>
          <cell r="W425">
            <v>43.124000000000002</v>
          </cell>
          <cell r="X425">
            <v>57.728999999999999</v>
          </cell>
          <cell r="Y425">
            <v>72.153999999999996</v>
          </cell>
          <cell r="Z425">
            <v>85.673999999999992</v>
          </cell>
          <cell r="AA425">
            <v>100.999</v>
          </cell>
          <cell r="AB425">
            <v>115.884</v>
          </cell>
          <cell r="AC425">
            <v>130.32400000000001</v>
          </cell>
          <cell r="AD425">
            <v>130.32400000000001</v>
          </cell>
          <cell r="AE425">
            <v>130.32400000000001</v>
          </cell>
          <cell r="AF425">
            <v>130.32400000000001</v>
          </cell>
        </row>
        <row r="426">
          <cell r="R426" t="str">
            <v>NDP</v>
          </cell>
          <cell r="S426" t="str">
            <v>HSD</v>
          </cell>
          <cell r="T426" t="str">
            <v>Value</v>
          </cell>
          <cell r="U426">
            <v>5.4315135999999997</v>
          </cell>
          <cell r="V426">
            <v>16.073952899999998</v>
          </cell>
          <cell r="W426">
            <v>23.1445936</v>
          </cell>
          <cell r="X426">
            <v>30.981880100000001</v>
          </cell>
          <cell r="Y426">
            <v>38.722576600000004</v>
          </cell>
          <cell r="Z426">
            <v>45.975599100000004</v>
          </cell>
          <cell r="AA426">
            <v>54.121984400000002</v>
          </cell>
          <cell r="AB426">
            <v>62.006492100000003</v>
          </cell>
          <cell r="AC426">
            <v>69.655282100000008</v>
          </cell>
          <cell r="AD426">
            <v>69.655282100000008</v>
          </cell>
          <cell r="AE426">
            <v>69.655282100000008</v>
          </cell>
          <cell r="AF426">
            <v>69.655282100000008</v>
          </cell>
        </row>
        <row r="427">
          <cell r="R427" t="str">
            <v>NDP</v>
          </cell>
          <cell r="S427" t="str">
            <v>Electricity ('1000 units)</v>
          </cell>
          <cell r="T427" t="str">
            <v>Qty</v>
          </cell>
          <cell r="U427">
            <v>3874</v>
          </cell>
          <cell r="V427">
            <v>7886.8150000000005</v>
          </cell>
          <cell r="W427">
            <v>12543.815000000001</v>
          </cell>
          <cell r="X427">
            <v>17967.815000000002</v>
          </cell>
          <cell r="Y427">
            <v>22964.815000000002</v>
          </cell>
          <cell r="Z427">
            <v>27411.815000000002</v>
          </cell>
          <cell r="AA427">
            <v>32139.815000000002</v>
          </cell>
          <cell r="AB427">
            <v>36555.815000000002</v>
          </cell>
          <cell r="AC427">
            <v>41178.815000000002</v>
          </cell>
          <cell r="AD427">
            <v>41178.815000000002</v>
          </cell>
          <cell r="AE427">
            <v>41178.815000000002</v>
          </cell>
          <cell r="AF427">
            <v>41178.815000000002</v>
          </cell>
        </row>
        <row r="428">
          <cell r="R428" t="str">
            <v>NDP</v>
          </cell>
          <cell r="S428" t="str">
            <v>Electricity ('1000 units)</v>
          </cell>
          <cell r="T428" t="str">
            <v>Value</v>
          </cell>
          <cell r="U428">
            <v>247.96582126040244</v>
          </cell>
          <cell r="V428">
            <v>480.1279555842616</v>
          </cell>
          <cell r="W428">
            <v>743.24269961445566</v>
          </cell>
          <cell r="X428">
            <v>977.76989551710358</v>
          </cell>
          <cell r="Y428">
            <v>1263.6550592346371</v>
          </cell>
          <cell r="Z428">
            <v>1507.6725495838355</v>
          </cell>
          <cell r="AA428">
            <v>1782.2404202578475</v>
          </cell>
          <cell r="AB428">
            <v>2036.1104202578476</v>
          </cell>
          <cell r="AC428">
            <v>2292.8404202578477</v>
          </cell>
          <cell r="AD428">
            <v>2292.8404202578477</v>
          </cell>
          <cell r="AE428">
            <v>2292.8404202578477</v>
          </cell>
          <cell r="AF428">
            <v>2292.8404202578477</v>
          </cell>
        </row>
        <row r="429">
          <cell r="R429" t="str">
            <v>NDP</v>
          </cell>
          <cell r="S429" t="str">
            <v>FURNACE OIL</v>
          </cell>
          <cell r="T429" t="str">
            <v>Qty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205.68</v>
          </cell>
          <cell r="Z429">
            <v>205.68</v>
          </cell>
          <cell r="AA429">
            <v>378.97</v>
          </cell>
          <cell r="AB429">
            <v>431.90800000000002</v>
          </cell>
          <cell r="AC429">
            <v>431.90800000000002</v>
          </cell>
          <cell r="AD429">
            <v>431.90800000000002</v>
          </cell>
          <cell r="AE429">
            <v>431.90800000000002</v>
          </cell>
          <cell r="AF429">
            <v>431.90800000000002</v>
          </cell>
        </row>
        <row r="430">
          <cell r="R430" t="str">
            <v>NDP</v>
          </cell>
          <cell r="S430" t="str">
            <v>FURNACE OIL</v>
          </cell>
          <cell r="T430" t="str">
            <v>Value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89.667566999999991</v>
          </cell>
          <cell r="Z430">
            <v>89.667566999999991</v>
          </cell>
          <cell r="AA430">
            <v>162.71423979999997</v>
          </cell>
          <cell r="AB430">
            <v>184.40201239999996</v>
          </cell>
          <cell r="AC430">
            <v>184.40201239999996</v>
          </cell>
          <cell r="AD430">
            <v>184.40201239999996</v>
          </cell>
          <cell r="AE430">
            <v>184.40201239999996</v>
          </cell>
          <cell r="AF430">
            <v>184.40201239999996</v>
          </cell>
        </row>
        <row r="431">
          <cell r="R431" t="str">
            <v>NDP</v>
          </cell>
          <cell r="S431" t="str">
            <v>Price Difference</v>
          </cell>
          <cell r="T431" t="str">
            <v>Qty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R432" t="str">
            <v>NDP</v>
          </cell>
          <cell r="S432" t="str">
            <v>Price Difference</v>
          </cell>
          <cell r="T432" t="str">
            <v>Value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sidual Maturity_RTL"/>
      <sheetName val="Assumptions"/>
      <sheetName val="Working"/>
      <sheetName val="Financial"/>
      <sheetName val="DSCR"/>
      <sheetName val="TPCL_Level"/>
      <sheetName val="Presentation"/>
      <sheetName val="Coal_Inc"/>
      <sheetName val="Indices"/>
      <sheetName val="Domestic Coal"/>
      <sheetName val="Debt Schedule"/>
      <sheetName val="Dep&amp;WC Schedule"/>
      <sheetName val="Tax Sheet"/>
      <sheetName val="CERC Esc. rates"/>
      <sheetName val="Sheet1 (2)"/>
      <sheetName val="Hist_IndAS"/>
      <sheetName val="Historical_FS"/>
      <sheetName val="Sheet1"/>
      <sheetName val="Historical Analysis"/>
      <sheetName val="Coal SPV Debt Details"/>
      <sheetName val="Calculation"/>
      <sheetName val="Residual Maturity_ECB"/>
      <sheetName val="Assumption_Basis"/>
      <sheetName val="Residual Maturity_SPV_New"/>
      <sheetName val="Residual Maturity_SPV_Old"/>
      <sheetName val="Sheet2"/>
    </sheetNames>
    <sheetDataSet>
      <sheetData sheetId="0">
        <row r="34">
          <cell r="C34">
            <v>9435.6541581280981</v>
          </cell>
        </row>
        <row r="38">
          <cell r="D38">
            <v>64.849999999999994</v>
          </cell>
        </row>
      </sheetData>
      <sheetData sheetId="1" refreshError="1"/>
      <sheetData sheetId="2">
        <row r="12">
          <cell r="D12">
            <v>41355</v>
          </cell>
        </row>
        <row r="40">
          <cell r="C40">
            <v>7.8600000000000003E-2</v>
          </cell>
        </row>
        <row r="44">
          <cell r="C44">
            <v>0.92</v>
          </cell>
        </row>
        <row r="45">
          <cell r="C45">
            <v>0.9</v>
          </cell>
        </row>
        <row r="58">
          <cell r="D58">
            <v>4.24E-2</v>
          </cell>
        </row>
        <row r="59">
          <cell r="D59">
            <v>2.18E-2</v>
          </cell>
        </row>
        <row r="60">
          <cell r="D60">
            <v>0</v>
          </cell>
        </row>
        <row r="61">
          <cell r="D61">
            <v>4.24E-2</v>
          </cell>
        </row>
        <row r="67">
          <cell r="E67">
            <v>0</v>
          </cell>
        </row>
        <row r="92">
          <cell r="C92">
            <v>0.8</v>
          </cell>
          <cell r="D92">
            <v>0</v>
          </cell>
        </row>
        <row r="241">
          <cell r="C241">
            <v>0</v>
          </cell>
        </row>
        <row r="333">
          <cell r="D333">
            <v>0.15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71">
          <cell r="B171">
            <v>10000000</v>
          </cell>
        </row>
        <row r="172">
          <cell r="B172">
            <v>1000000</v>
          </cell>
        </row>
        <row r="173">
          <cell r="B173">
            <v>24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30">
          <cell r="I30">
            <v>149.57653631305359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PACK 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 Calculations"/>
      <sheetName val="Duty Stucture"/>
      <sheetName val="EVA_M, PBT"/>
      <sheetName val="I9, PO67,40,33"/>
      <sheetName val="I12,PO67,40,33"/>
      <sheetName val="I15,PO67,40,33"/>
      <sheetName val="I18,PO67,40,33"/>
      <sheetName val="I18,PO67,50,33"/>
      <sheetName val="I15,PO67,50,33"/>
      <sheetName val="I12,PO67,50,33"/>
      <sheetName val="I9, PO67,50,33"/>
      <sheetName val="PBT"/>
      <sheetName val="EVA"/>
      <sheetName val="Presentation"/>
      <sheetName val="Sharing"/>
      <sheetName val="FORM-16"/>
      <sheetName val="NOVAGE"/>
      <sheetName val="Data"/>
      <sheetName val="29May ICP meet, v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Queries"/>
      <sheetName val="Inventories_Leadsheet"/>
      <sheetName val="Stockchange_Leadsheet"/>
      <sheetName val="Finished Goods"/>
      <sheetName val="Stock in Process"/>
      <sheetName val="Excise Duty"/>
      <sheetName val="Sheet2"/>
      <sheetName val="FG Variance"/>
      <sheetName val="Components"/>
      <sheetName val="Valuation"/>
      <sheetName val="Stock-Process"/>
      <sheetName val="ByeProduct_Gain"/>
      <sheetName val="Allocation{PBC}"/>
      <sheetName val="Stock-RM"/>
      <sheetName val="SALT{PBC}"/>
      <sheetName val="FUEL{PBC}"/>
      <sheetName val="CHEM{PBC}"/>
      <sheetName val="Gross Profit Analysis"/>
      <sheetName val="Cost Allocation {PBC}"/>
      <sheetName val="Note"/>
      <sheetName val="XREF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PPT Inputs"/>
      <sheetName val="Reco"/>
      <sheetName val="Consol Summary -&gt;"/>
      <sheetName val="Core Assumptions"/>
      <sheetName val="ATL Consol Financials (USD)"/>
      <sheetName val="ATL"/>
      <sheetName val="ATL-Standalone"/>
      <sheetName val="Ratios"/>
      <sheetName val="Ratios-XNPV"/>
      <sheetName val="NEW SPV"/>
      <sheetName val="Debt Workings"/>
      <sheetName val="ICD Mechanics"/>
      <sheetName val="Financials -&gt;"/>
      <sheetName val="CHECKs"/>
      <sheetName val="ATL Standalone"/>
      <sheetName val="ATIL"/>
      <sheetName val="MEGPTCL"/>
      <sheetName val="ATL (Original OG)"/>
      <sheetName val="Summary Financials RN "/>
      <sheetName val="Old Summary Sheet"/>
      <sheetName val="Financial_ATL RA submtd obligor"/>
      <sheetName val="ATL Consol Financials"/>
      <sheetName val="Tariff Workings -&gt;"/>
      <sheetName val="Tariff_M2M"/>
      <sheetName val="Tariff_M2D"/>
      <sheetName val="Tariff_T2W"/>
      <sheetName val="Tariff_T2A"/>
      <sheetName val="Tariff Summary"/>
      <sheetName val="Tariff_Aravali"/>
      <sheetName val="Tariff_Maru"/>
      <sheetName val="Tariff_WRTM"/>
      <sheetName val="Tariff_WRTG"/>
      <sheetName val="Tariff_PKTCL"/>
      <sheetName val="Tx Line Configuration -&gt;"/>
      <sheetName val="Mundra-Mohindergarh"/>
      <sheetName val="Mundra-Dahegam"/>
      <sheetName val="Tiroda-Aurangabad"/>
      <sheetName val="Tiroda-Warora"/>
      <sheetName val="Aravali"/>
      <sheetName val="Maru"/>
      <sheetName val="WRTM"/>
      <sheetName val="WRTG"/>
      <sheetName val="PKTCL Configuration"/>
      <sheetName val="Tx Line Financials -&gt;"/>
      <sheetName val="Financials_M2M"/>
      <sheetName val="Financials_M2D"/>
      <sheetName val="Financials_T2W"/>
      <sheetName val="Financials_T2A"/>
      <sheetName val="New Lines (Combine Accts)"/>
      <sheetName val="Financials_Aravali"/>
      <sheetName val="Financials_Maru"/>
      <sheetName val="Financials_WRTM"/>
      <sheetName val="Financials_WRTG"/>
      <sheetName val="Financials_PKTCL"/>
      <sheetName val="Tx Line_MoF -&gt;"/>
      <sheetName val="MoF_M2M"/>
      <sheetName val="MoF_M2D"/>
      <sheetName val="MoF_T2W"/>
      <sheetName val="MoF_T2A"/>
      <sheetName val="MoF_Aravali"/>
      <sheetName val="MoF_Maru"/>
      <sheetName val="MoF_WRTM"/>
      <sheetName val="MoF_WRTG"/>
      <sheetName val="MoF_PKTCL"/>
      <sheetName val="Tariff_CWR"/>
      <sheetName val="C_WR"/>
      <sheetName val="Tariff_RRW"/>
      <sheetName val="RR_W"/>
      <sheetName val="Tariff_SBR"/>
      <sheetName val="S_BR"/>
      <sheetName val="Tariff_NKTL "/>
      <sheetName val="NK_TL"/>
      <sheetName val="Tariff_ATRL"/>
      <sheetName val="AT_RL"/>
    </sheetNames>
    <sheetDataSet>
      <sheetData sheetId="0"/>
      <sheetData sheetId="1">
        <row r="1">
          <cell r="C1">
            <v>66.5</v>
          </cell>
        </row>
        <row r="27">
          <cell r="C27">
            <v>0.995</v>
          </cell>
        </row>
        <row r="28">
          <cell r="C28">
            <v>0.995</v>
          </cell>
        </row>
        <row r="35">
          <cell r="C35">
            <v>9.2999999999999999E-2</v>
          </cell>
        </row>
      </sheetData>
      <sheetData sheetId="2"/>
      <sheetData sheetId="3"/>
      <sheetData sheetId="4">
        <row r="51">
          <cell r="D51">
            <v>0.21341600000000002</v>
          </cell>
          <cell r="E51">
            <v>0.34608000000000005</v>
          </cell>
        </row>
        <row r="139">
          <cell r="H139">
            <v>41729</v>
          </cell>
          <cell r="I139">
            <v>42094</v>
          </cell>
          <cell r="J139">
            <v>42460</v>
          </cell>
          <cell r="K139">
            <v>42825</v>
          </cell>
          <cell r="L139">
            <v>0</v>
          </cell>
          <cell r="M139">
            <v>43190</v>
          </cell>
          <cell r="N139">
            <v>43555</v>
          </cell>
          <cell r="O139">
            <v>43921</v>
          </cell>
          <cell r="P139">
            <v>44286</v>
          </cell>
          <cell r="Q139">
            <v>44651</v>
          </cell>
          <cell r="R139">
            <v>45016</v>
          </cell>
          <cell r="S139">
            <v>45382</v>
          </cell>
          <cell r="T139">
            <v>45747</v>
          </cell>
          <cell r="U139">
            <v>46112</v>
          </cell>
          <cell r="V139">
            <v>46477</v>
          </cell>
          <cell r="W139">
            <v>46843</v>
          </cell>
          <cell r="X139">
            <v>47208</v>
          </cell>
          <cell r="Y139">
            <v>47573</v>
          </cell>
          <cell r="Z139">
            <v>47938</v>
          </cell>
          <cell r="AA139">
            <v>48304</v>
          </cell>
          <cell r="AB139">
            <v>48669</v>
          </cell>
          <cell r="AC139">
            <v>49034</v>
          </cell>
          <cell r="AD139">
            <v>49399</v>
          </cell>
          <cell r="AE139">
            <v>49765</v>
          </cell>
          <cell r="AF139">
            <v>50130</v>
          </cell>
          <cell r="AG139">
            <v>50495</v>
          </cell>
          <cell r="AH139">
            <v>50860</v>
          </cell>
          <cell r="AI139">
            <v>51226</v>
          </cell>
          <cell r="AJ139">
            <v>51591</v>
          </cell>
          <cell r="AK139">
            <v>51956</v>
          </cell>
          <cell r="AL139">
            <v>52321</v>
          </cell>
          <cell r="AM139">
            <v>52687</v>
          </cell>
          <cell r="AN139">
            <v>53052</v>
          </cell>
          <cell r="AO139">
            <v>53417</v>
          </cell>
          <cell r="AP139">
            <v>53782</v>
          </cell>
          <cell r="AQ139">
            <v>54148</v>
          </cell>
          <cell r="AR139">
            <v>54513</v>
          </cell>
          <cell r="AS139">
            <v>54878</v>
          </cell>
        </row>
        <row r="140">
          <cell r="H140">
            <v>7</v>
          </cell>
          <cell r="I140">
            <v>8</v>
          </cell>
          <cell r="J140">
            <v>9</v>
          </cell>
          <cell r="K140">
            <v>10</v>
          </cell>
          <cell r="L140">
            <v>0</v>
          </cell>
          <cell r="M140">
            <v>11</v>
          </cell>
          <cell r="N140">
            <v>12</v>
          </cell>
          <cell r="O140">
            <v>13</v>
          </cell>
          <cell r="P140">
            <v>14</v>
          </cell>
          <cell r="Q140">
            <v>15</v>
          </cell>
          <cell r="R140">
            <v>16</v>
          </cell>
          <cell r="S140">
            <v>17</v>
          </cell>
          <cell r="T140">
            <v>18</v>
          </cell>
          <cell r="U140">
            <v>19</v>
          </cell>
          <cell r="V140">
            <v>20</v>
          </cell>
          <cell r="W140">
            <v>21</v>
          </cell>
          <cell r="X140">
            <v>22</v>
          </cell>
          <cell r="Y140">
            <v>23</v>
          </cell>
          <cell r="Z140">
            <v>24</v>
          </cell>
          <cell r="AA140">
            <v>25</v>
          </cell>
          <cell r="AB140">
            <v>26</v>
          </cell>
          <cell r="AC140">
            <v>27</v>
          </cell>
          <cell r="AD140">
            <v>28</v>
          </cell>
          <cell r="AE140">
            <v>29</v>
          </cell>
          <cell r="AF140">
            <v>30</v>
          </cell>
          <cell r="AG140">
            <v>31</v>
          </cell>
          <cell r="AH140">
            <v>32</v>
          </cell>
          <cell r="AI140">
            <v>33</v>
          </cell>
          <cell r="AJ140">
            <v>34</v>
          </cell>
          <cell r="AK140">
            <v>35</v>
          </cell>
          <cell r="AL140">
            <v>36</v>
          </cell>
          <cell r="AM140">
            <v>37</v>
          </cell>
          <cell r="AN140">
            <v>38</v>
          </cell>
          <cell r="AO140">
            <v>39</v>
          </cell>
          <cell r="AP140">
            <v>40</v>
          </cell>
          <cell r="AQ140">
            <v>41</v>
          </cell>
          <cell r="AR140">
            <v>42</v>
          </cell>
          <cell r="AS140">
            <v>43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</row>
        <row r="142">
          <cell r="C142" t="str">
            <v>400KV</v>
          </cell>
          <cell r="D142">
            <v>1</v>
          </cell>
          <cell r="E142">
            <v>4</v>
          </cell>
          <cell r="H142">
            <v>65.459999999999994</v>
          </cell>
          <cell r="I142">
            <v>60.3</v>
          </cell>
          <cell r="J142">
            <v>62.3</v>
          </cell>
          <cell r="K142">
            <v>64.37</v>
          </cell>
          <cell r="L142">
            <v>0</v>
          </cell>
          <cell r="M142">
            <v>66.510000000000005</v>
          </cell>
          <cell r="N142">
            <v>68.709999999999994</v>
          </cell>
          <cell r="O142">
            <v>70.991171999999992</v>
          </cell>
          <cell r="P142">
            <v>73.348078910399991</v>
          </cell>
          <cell r="Q142">
            <v>75.783235130225265</v>
          </cell>
          <cell r="R142">
            <v>78.299238536548742</v>
          </cell>
          <cell r="S142">
            <v>80.898773255962155</v>
          </cell>
          <cell r="T142">
            <v>83.584612528060092</v>
          </cell>
          <cell r="U142">
            <v>86.359621663991675</v>
          </cell>
          <cell r="V142">
            <v>89.226761103236186</v>
          </cell>
          <cell r="W142">
            <v>92.189089571863619</v>
          </cell>
          <cell r="X142">
            <v>95.249767345649488</v>
          </cell>
          <cell r="Y142">
            <v>98.412059621525046</v>
          </cell>
          <cell r="Z142">
            <v>101.67934000095967</v>
          </cell>
          <cell r="AA142">
            <v>105.05509408899152</v>
          </cell>
          <cell r="AB142">
            <v>108.54292321274603</v>
          </cell>
          <cell r="AC142">
            <v>112.14654826340919</v>
          </cell>
          <cell r="AD142">
            <v>115.86981366575436</v>
          </cell>
          <cell r="AE142">
            <v>119.7166914794574</v>
          </cell>
          <cell r="AF142">
            <v>123.69128563657537</v>
          </cell>
          <cell r="AG142">
            <v>127.79783631970966</v>
          </cell>
          <cell r="AH142">
            <v>132.04072448552401</v>
          </cell>
          <cell r="AI142">
            <v>136.4244765384434</v>
          </cell>
          <cell r="AJ142">
            <v>140.95376915951971</v>
          </cell>
          <cell r="AK142">
            <v>145.63343429561576</v>
          </cell>
          <cell r="AL142">
            <v>150.46846431423018</v>
          </cell>
          <cell r="AM142">
            <v>155.46401732946259</v>
          </cell>
          <cell r="AN142">
            <v>160.62542270480074</v>
          </cell>
          <cell r="AO142">
            <v>165.95818673860012</v>
          </cell>
          <cell r="AP142">
            <v>171.46799853832164</v>
          </cell>
          <cell r="AQ142">
            <v>177.16073608979389</v>
          </cell>
          <cell r="AR142">
            <v>183.04247252797504</v>
          </cell>
          <cell r="AS142">
            <v>189.11948261590379</v>
          </cell>
        </row>
        <row r="143">
          <cell r="C143" t="str">
            <v>765KV</v>
          </cell>
          <cell r="D143">
            <v>1.4</v>
          </cell>
          <cell r="E143">
            <v>5</v>
          </cell>
          <cell r="H143">
            <v>91.643999999999991</v>
          </cell>
          <cell r="I143">
            <v>84.419999999999987</v>
          </cell>
          <cell r="J143">
            <v>87.219999999999985</v>
          </cell>
          <cell r="K143">
            <v>90.117999999999995</v>
          </cell>
          <cell r="L143">
            <v>0</v>
          </cell>
          <cell r="M143">
            <v>93.114000000000004</v>
          </cell>
          <cell r="N143">
            <v>96.193999999999988</v>
          </cell>
          <cell r="O143">
            <v>99.387640799999986</v>
          </cell>
          <cell r="P143">
            <v>102.68731047455998</v>
          </cell>
          <cell r="Q143">
            <v>106.09652918231536</v>
          </cell>
          <cell r="R143">
            <v>109.61893395116823</v>
          </cell>
          <cell r="S143">
            <v>113.25828255834701</v>
          </cell>
          <cell r="T143">
            <v>117.01845753928411</v>
          </cell>
          <cell r="U143">
            <v>120.90347032958833</v>
          </cell>
          <cell r="V143">
            <v>124.91746554453066</v>
          </cell>
          <cell r="W143">
            <v>129.06472540060906</v>
          </cell>
          <cell r="X143">
            <v>133.34967428390928</v>
          </cell>
          <cell r="Y143">
            <v>137.77688347013506</v>
          </cell>
          <cell r="Z143">
            <v>142.35107600134353</v>
          </cell>
          <cell r="AA143">
            <v>147.07713172458813</v>
          </cell>
          <cell r="AB143">
            <v>151.96009249784444</v>
          </cell>
          <cell r="AC143">
            <v>157.00516756877286</v>
          </cell>
          <cell r="AD143">
            <v>162.2177391320561</v>
          </cell>
          <cell r="AE143">
            <v>167.60336807124034</v>
          </cell>
          <cell r="AF143">
            <v>173.1677998912055</v>
          </cell>
          <cell r="AG143">
            <v>178.91697084759352</v>
          </cell>
          <cell r="AH143">
            <v>184.85701427973359</v>
          </cell>
          <cell r="AI143">
            <v>190.99426715382074</v>
          </cell>
          <cell r="AJ143">
            <v>197.33527682332758</v>
          </cell>
          <cell r="AK143">
            <v>203.88680801386204</v>
          </cell>
          <cell r="AL143">
            <v>210.65585003992223</v>
          </cell>
          <cell r="AM143">
            <v>217.64962426124762</v>
          </cell>
          <cell r="AN143">
            <v>224.87559178672103</v>
          </cell>
          <cell r="AO143">
            <v>232.34146143404016</v>
          </cell>
          <cell r="AP143">
            <v>240.05519795365026</v>
          </cell>
          <cell r="AQ143">
            <v>248.02503052571143</v>
          </cell>
          <cell r="AR143">
            <v>256.25946153916504</v>
          </cell>
          <cell r="AS143">
            <v>264.76727566226532</v>
          </cell>
        </row>
        <row r="144">
          <cell r="C144" t="str">
            <v>220KV</v>
          </cell>
          <cell r="D144">
            <v>0.7</v>
          </cell>
          <cell r="E144">
            <v>6</v>
          </cell>
          <cell r="H144">
            <v>45.821999999999996</v>
          </cell>
          <cell r="I144">
            <v>42.209999999999994</v>
          </cell>
          <cell r="J144">
            <v>43.609999999999992</v>
          </cell>
          <cell r="K144">
            <v>45.058999999999997</v>
          </cell>
          <cell r="L144">
            <v>0</v>
          </cell>
          <cell r="M144">
            <v>46.557000000000002</v>
          </cell>
          <cell r="N144">
            <v>48.096999999999994</v>
          </cell>
          <cell r="O144">
            <v>49.693820399999993</v>
          </cell>
          <cell r="P144">
            <v>51.343655237279989</v>
          </cell>
          <cell r="Q144">
            <v>53.048264591157682</v>
          </cell>
          <cell r="R144">
            <v>54.809466975584115</v>
          </cell>
          <cell r="S144">
            <v>56.629141279173503</v>
          </cell>
          <cell r="T144">
            <v>58.509228769642057</v>
          </cell>
          <cell r="U144">
            <v>60.451735164794165</v>
          </cell>
          <cell r="V144">
            <v>62.458732772265328</v>
          </cell>
          <cell r="W144">
            <v>64.532362700304532</v>
          </cell>
          <cell r="X144">
            <v>66.67483714195464</v>
          </cell>
          <cell r="Y144">
            <v>68.888441735067531</v>
          </cell>
          <cell r="Z144">
            <v>71.175538000671764</v>
          </cell>
          <cell r="AA144">
            <v>73.538565862294064</v>
          </cell>
          <cell r="AB144">
            <v>75.980046248922221</v>
          </cell>
          <cell r="AC144">
            <v>78.502583784386431</v>
          </cell>
          <cell r="AD144">
            <v>81.108869566028048</v>
          </cell>
          <cell r="AE144">
            <v>83.80168403562017</v>
          </cell>
          <cell r="AF144">
            <v>86.583899945602752</v>
          </cell>
          <cell r="AG144">
            <v>89.458485423796759</v>
          </cell>
          <cell r="AH144">
            <v>92.428507139866795</v>
          </cell>
          <cell r="AI144">
            <v>95.497133576910372</v>
          </cell>
          <cell r="AJ144">
            <v>98.667638411663788</v>
          </cell>
          <cell r="AK144">
            <v>101.94340400693102</v>
          </cell>
          <cell r="AL144">
            <v>105.32792501996111</v>
          </cell>
          <cell r="AM144">
            <v>108.82481213062381</v>
          </cell>
          <cell r="AN144">
            <v>112.43779589336052</v>
          </cell>
          <cell r="AO144">
            <v>116.17073071702008</v>
          </cell>
          <cell r="AP144">
            <v>120.02759897682513</v>
          </cell>
          <cell r="AQ144">
            <v>124.01251526285571</v>
          </cell>
          <cell r="AR144">
            <v>128.12973076958252</v>
          </cell>
          <cell r="AS144">
            <v>132.38363783113266</v>
          </cell>
        </row>
        <row r="145">
          <cell r="C145" t="str">
            <v>132KV</v>
          </cell>
          <cell r="D145">
            <v>0.5</v>
          </cell>
          <cell r="E145">
            <v>7</v>
          </cell>
          <cell r="H145">
            <v>32.729999999999997</v>
          </cell>
          <cell r="I145">
            <v>30.15</v>
          </cell>
          <cell r="J145">
            <v>31.15</v>
          </cell>
          <cell r="K145">
            <v>32.185000000000002</v>
          </cell>
          <cell r="L145">
            <v>0</v>
          </cell>
          <cell r="M145">
            <v>33.255000000000003</v>
          </cell>
          <cell r="N145">
            <v>34.354999999999997</v>
          </cell>
          <cell r="O145">
            <v>35.495585999999996</v>
          </cell>
          <cell r="P145">
            <v>36.674039455199996</v>
          </cell>
          <cell r="Q145">
            <v>37.891617565112632</v>
          </cell>
          <cell r="R145">
            <v>39.149619268274371</v>
          </cell>
          <cell r="S145">
            <v>40.449386627981077</v>
          </cell>
          <cell r="T145">
            <v>41.792306264030046</v>
          </cell>
          <cell r="U145">
            <v>43.179810831995837</v>
          </cell>
          <cell r="V145">
            <v>44.613380551618093</v>
          </cell>
          <cell r="W145">
            <v>46.094544785931809</v>
          </cell>
          <cell r="X145">
            <v>47.624883672824744</v>
          </cell>
          <cell r="Y145">
            <v>49.206029810762523</v>
          </cell>
          <cell r="Z145">
            <v>50.839670000479835</v>
          </cell>
          <cell r="AA145">
            <v>52.527547044495762</v>
          </cell>
          <cell r="AB145">
            <v>54.271461606373016</v>
          </cell>
          <cell r="AC145">
            <v>56.073274131704594</v>
          </cell>
          <cell r="AD145">
            <v>57.934906832877182</v>
          </cell>
          <cell r="AE145">
            <v>59.858345739728698</v>
          </cell>
          <cell r="AF145">
            <v>61.845642818287686</v>
          </cell>
          <cell r="AG145">
            <v>63.89891815985483</v>
          </cell>
          <cell r="AH145">
            <v>66.020362242762005</v>
          </cell>
          <cell r="AI145">
            <v>68.2122382692217</v>
          </cell>
          <cell r="AJ145">
            <v>70.476884579759854</v>
          </cell>
          <cell r="AK145">
            <v>72.816717147807879</v>
          </cell>
          <cell r="AL145">
            <v>75.234232157115088</v>
          </cell>
          <cell r="AM145">
            <v>77.732008664731296</v>
          </cell>
          <cell r="AN145">
            <v>80.31271135240037</v>
          </cell>
          <cell r="AO145">
            <v>82.97909336930006</v>
          </cell>
          <cell r="AP145">
            <v>85.733999269160819</v>
          </cell>
          <cell r="AQ145">
            <v>88.580368044896943</v>
          </cell>
          <cell r="AR145">
            <v>91.521236263987518</v>
          </cell>
          <cell r="AS145">
            <v>94.559741307951896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C147" t="str">
            <v>Single Ckt (Single)</v>
          </cell>
          <cell r="D147">
            <v>0.5</v>
          </cell>
          <cell r="E147">
            <v>9</v>
          </cell>
          <cell r="H147">
            <v>0.2235</v>
          </cell>
          <cell r="I147">
            <v>0.20200000000000001</v>
          </cell>
          <cell r="J147">
            <v>0.20899999999999999</v>
          </cell>
          <cell r="K147">
            <v>0.216</v>
          </cell>
          <cell r="L147">
            <v>0</v>
          </cell>
          <cell r="M147">
            <v>0.223</v>
          </cell>
          <cell r="N147">
            <v>0.23050000000000001</v>
          </cell>
          <cell r="O147">
            <v>0.23815259999999999</v>
          </cell>
          <cell r="P147">
            <v>0.24605926631999997</v>
          </cell>
          <cell r="Q147">
            <v>0.25422843396182393</v>
          </cell>
          <cell r="R147">
            <v>0.26266881796935648</v>
          </cell>
          <cell r="S147">
            <v>0.27138942272593908</v>
          </cell>
          <cell r="T147">
            <v>0.28039955156044022</v>
          </cell>
          <cell r="U147">
            <v>0.28970881667224679</v>
          </cell>
          <cell r="V147">
            <v>0.29932714938576538</v>
          </cell>
          <cell r="W147">
            <v>0.30926481074537276</v>
          </cell>
          <cell r="X147">
            <v>0.31953240246211911</v>
          </cell>
          <cell r="Y147">
            <v>0.33014087822386146</v>
          </cell>
          <cell r="Z147">
            <v>0.3411015553808936</v>
          </cell>
          <cell r="AA147">
            <v>0.35242612701953924</v>
          </cell>
          <cell r="AB147">
            <v>0.36412667443658792</v>
          </cell>
          <cell r="AC147">
            <v>0.37621568002788258</v>
          </cell>
          <cell r="AD147">
            <v>0.38870604060480823</v>
          </cell>
          <cell r="AE147">
            <v>0.40161108115288785</v>
          </cell>
          <cell r="AF147">
            <v>0.4149445690471637</v>
          </cell>
          <cell r="AG147">
            <v>0.42872072873952949</v>
          </cell>
          <cell r="AH147">
            <v>0.44295425693368184</v>
          </cell>
          <cell r="AI147">
            <v>0.45766033826388003</v>
          </cell>
          <cell r="AJ147">
            <v>0.47285466149424082</v>
          </cell>
          <cell r="AK147">
            <v>0.48855343625584957</v>
          </cell>
          <cell r="AL147">
            <v>0.5047734103395437</v>
          </cell>
          <cell r="AM147">
            <v>0.52153188756281654</v>
          </cell>
          <cell r="AN147">
            <v>0.53884674622990203</v>
          </cell>
          <cell r="AO147">
            <v>0.55673645820473472</v>
          </cell>
          <cell r="AP147">
            <v>0.57522010861713191</v>
          </cell>
          <cell r="AQ147">
            <v>0.59431741622322065</v>
          </cell>
          <cell r="AR147">
            <v>0.61404875444183149</v>
          </cell>
          <cell r="AS147">
            <v>0.6344351730893002</v>
          </cell>
        </row>
        <row r="148">
          <cell r="C148" t="str">
            <v>Single Ckt (Twin)</v>
          </cell>
          <cell r="D148">
            <v>1</v>
          </cell>
          <cell r="E148">
            <v>10</v>
          </cell>
          <cell r="H148">
            <v>0.44700000000000001</v>
          </cell>
          <cell r="I148">
            <v>0.40400000000000003</v>
          </cell>
          <cell r="J148">
            <v>0.41799999999999998</v>
          </cell>
          <cell r="K148">
            <v>0.432</v>
          </cell>
          <cell r="L148">
            <v>0</v>
          </cell>
          <cell r="M148">
            <v>0.44600000000000001</v>
          </cell>
          <cell r="N148">
            <v>0.46100000000000002</v>
          </cell>
          <cell r="O148">
            <v>0.47630519999999998</v>
          </cell>
          <cell r="P148">
            <v>0.49211853263999994</v>
          </cell>
          <cell r="Q148">
            <v>0.50845686792364786</v>
          </cell>
          <cell r="R148">
            <v>0.52533763593871297</v>
          </cell>
          <cell r="S148">
            <v>0.54277884545187816</v>
          </cell>
          <cell r="T148">
            <v>0.56079910312088044</v>
          </cell>
          <cell r="U148">
            <v>0.57941763334449359</v>
          </cell>
          <cell r="V148">
            <v>0.59865429877153076</v>
          </cell>
          <cell r="W148">
            <v>0.61852962149074553</v>
          </cell>
          <cell r="X148">
            <v>0.63906480492423823</v>
          </cell>
          <cell r="Y148">
            <v>0.66028175644772291</v>
          </cell>
          <cell r="Z148">
            <v>0.68220311076178719</v>
          </cell>
          <cell r="AA148">
            <v>0.70485225403907847</v>
          </cell>
          <cell r="AB148">
            <v>0.72825334887317583</v>
          </cell>
          <cell r="AC148">
            <v>0.75243136005576516</v>
          </cell>
          <cell r="AD148">
            <v>0.77741208120961647</v>
          </cell>
          <cell r="AE148">
            <v>0.8032221623057757</v>
          </cell>
          <cell r="AF148">
            <v>0.82988913809432741</v>
          </cell>
          <cell r="AG148">
            <v>0.85744145747905898</v>
          </cell>
          <cell r="AH148">
            <v>0.88590851386736369</v>
          </cell>
          <cell r="AI148">
            <v>0.91532067652776006</v>
          </cell>
          <cell r="AJ148">
            <v>0.94570932298848165</v>
          </cell>
          <cell r="AK148">
            <v>0.97710687251169914</v>
          </cell>
          <cell r="AL148">
            <v>1.0095468206790874</v>
          </cell>
          <cell r="AM148">
            <v>1.0430637751256331</v>
          </cell>
          <cell r="AN148">
            <v>1.0776934924598041</v>
          </cell>
          <cell r="AO148">
            <v>1.1134729164094694</v>
          </cell>
          <cell r="AP148">
            <v>1.1504402172342638</v>
          </cell>
          <cell r="AQ148">
            <v>1.1886348324464413</v>
          </cell>
          <cell r="AR148">
            <v>1.228097508883663</v>
          </cell>
          <cell r="AS148">
            <v>1.2688703461786004</v>
          </cell>
        </row>
        <row r="149">
          <cell r="C149" t="str">
            <v>Single Ckt (Triple)</v>
          </cell>
          <cell r="D149">
            <v>1</v>
          </cell>
          <cell r="E149">
            <v>11</v>
          </cell>
          <cell r="H149">
            <v>0.44700000000000001</v>
          </cell>
          <cell r="I149">
            <v>0.40400000000000003</v>
          </cell>
          <cell r="J149">
            <v>0.41799999999999998</v>
          </cell>
          <cell r="K149">
            <v>0.432</v>
          </cell>
          <cell r="L149">
            <v>0</v>
          </cell>
          <cell r="M149">
            <v>0.44600000000000001</v>
          </cell>
          <cell r="N149">
            <v>0.46100000000000002</v>
          </cell>
          <cell r="O149">
            <v>0.47630519999999998</v>
          </cell>
          <cell r="P149">
            <v>0.49211853263999994</v>
          </cell>
          <cell r="Q149">
            <v>0.50845686792364786</v>
          </cell>
          <cell r="R149">
            <v>0.52533763593871297</v>
          </cell>
          <cell r="S149">
            <v>0.54277884545187816</v>
          </cell>
          <cell r="T149">
            <v>0.56079910312088044</v>
          </cell>
          <cell r="U149">
            <v>0.57941763334449359</v>
          </cell>
          <cell r="V149">
            <v>0.59865429877153076</v>
          </cell>
          <cell r="W149">
            <v>0.61852962149074553</v>
          </cell>
          <cell r="X149">
            <v>0.63906480492423823</v>
          </cell>
          <cell r="Y149">
            <v>0.66028175644772291</v>
          </cell>
          <cell r="Z149">
            <v>0.68220311076178719</v>
          </cell>
          <cell r="AA149">
            <v>0.70485225403907847</v>
          </cell>
          <cell r="AB149">
            <v>0.72825334887317583</v>
          </cell>
          <cell r="AC149">
            <v>0.75243136005576516</v>
          </cell>
          <cell r="AD149">
            <v>0.77741208120961647</v>
          </cell>
          <cell r="AE149">
            <v>0.8032221623057757</v>
          </cell>
          <cell r="AF149">
            <v>0.82988913809432741</v>
          </cell>
          <cell r="AG149">
            <v>0.85744145747905898</v>
          </cell>
          <cell r="AH149">
            <v>0.88590851386736369</v>
          </cell>
          <cell r="AI149">
            <v>0.91532067652776006</v>
          </cell>
          <cell r="AJ149">
            <v>0.94570932298848165</v>
          </cell>
          <cell r="AK149">
            <v>0.97710687251169914</v>
          </cell>
          <cell r="AL149">
            <v>1.0095468206790874</v>
          </cell>
          <cell r="AM149">
            <v>1.0430637751256331</v>
          </cell>
          <cell r="AN149">
            <v>1.0776934924598041</v>
          </cell>
          <cell r="AO149">
            <v>1.1134729164094694</v>
          </cell>
          <cell r="AP149">
            <v>1.1504402172342638</v>
          </cell>
          <cell r="AQ149">
            <v>1.1886348324464413</v>
          </cell>
          <cell r="AR149">
            <v>1.228097508883663</v>
          </cell>
          <cell r="AS149">
            <v>1.2688703461786004</v>
          </cell>
        </row>
        <row r="150">
          <cell r="C150" t="str">
            <v>Single Ckt (Quad)</v>
          </cell>
          <cell r="D150">
            <v>1.5</v>
          </cell>
          <cell r="E150">
            <v>12</v>
          </cell>
          <cell r="H150">
            <v>0.67049999999999998</v>
          </cell>
          <cell r="I150">
            <v>0.60600000000000009</v>
          </cell>
          <cell r="J150">
            <v>0.627</v>
          </cell>
          <cell r="K150">
            <v>0.64800000000000002</v>
          </cell>
          <cell r="L150">
            <v>0</v>
          </cell>
          <cell r="M150">
            <v>0.66900000000000004</v>
          </cell>
          <cell r="N150">
            <v>0.6915</v>
          </cell>
          <cell r="O150">
            <v>0.71445779999999992</v>
          </cell>
          <cell r="P150">
            <v>0.73817779895999991</v>
          </cell>
          <cell r="Q150">
            <v>0.76268530188547179</v>
          </cell>
          <cell r="R150">
            <v>0.78800645390806945</v>
          </cell>
          <cell r="S150">
            <v>0.81416826817781729</v>
          </cell>
          <cell r="T150">
            <v>0.8411986546813206</v>
          </cell>
          <cell r="U150">
            <v>0.86912645001674038</v>
          </cell>
          <cell r="V150">
            <v>0.89798144815729608</v>
          </cell>
          <cell r="W150">
            <v>0.92779443223611824</v>
          </cell>
          <cell r="X150">
            <v>0.95859720738635734</v>
          </cell>
          <cell r="Y150">
            <v>0.99042263467158431</v>
          </cell>
          <cell r="Z150">
            <v>1.0233046661426808</v>
          </cell>
          <cell r="AA150">
            <v>1.0572783810586177</v>
          </cell>
          <cell r="AB150">
            <v>1.0923800233097638</v>
          </cell>
          <cell r="AC150">
            <v>1.1286470400836477</v>
          </cell>
          <cell r="AD150">
            <v>1.1661181218144248</v>
          </cell>
          <cell r="AE150">
            <v>1.2048332434586635</v>
          </cell>
          <cell r="AF150">
            <v>1.244833707141491</v>
          </cell>
          <cell r="AG150">
            <v>1.2861621862185886</v>
          </cell>
          <cell r="AH150">
            <v>1.3288627708010456</v>
          </cell>
          <cell r="AI150">
            <v>1.3729810147916401</v>
          </cell>
          <cell r="AJ150">
            <v>1.4185639844827225</v>
          </cell>
          <cell r="AK150">
            <v>1.4656603087675486</v>
          </cell>
          <cell r="AL150">
            <v>1.514320231018631</v>
          </cell>
          <cell r="AM150">
            <v>1.5645956626884496</v>
          </cell>
          <cell r="AN150">
            <v>1.6165402386897061</v>
          </cell>
          <cell r="AO150">
            <v>1.6702093746142042</v>
          </cell>
          <cell r="AP150">
            <v>1.7256603258513956</v>
          </cell>
          <cell r="AQ150">
            <v>1.7829522486696621</v>
          </cell>
          <cell r="AR150">
            <v>1.8421462633254944</v>
          </cell>
          <cell r="AS150">
            <v>1.9033055192679007</v>
          </cell>
        </row>
        <row r="151">
          <cell r="C151" t="str">
            <v>Double Ckt (Single)</v>
          </cell>
          <cell r="D151">
            <v>0.75</v>
          </cell>
          <cell r="E151">
            <v>13</v>
          </cell>
          <cell r="H151">
            <v>0.33524999999999999</v>
          </cell>
          <cell r="I151">
            <v>0.30300000000000005</v>
          </cell>
          <cell r="J151">
            <v>0.3135</v>
          </cell>
          <cell r="K151">
            <v>0.32400000000000001</v>
          </cell>
          <cell r="L151">
            <v>0</v>
          </cell>
          <cell r="M151">
            <v>0.33450000000000002</v>
          </cell>
          <cell r="N151">
            <v>0.34575</v>
          </cell>
          <cell r="O151">
            <v>0.35722889999999996</v>
          </cell>
          <cell r="P151">
            <v>0.36908889947999995</v>
          </cell>
          <cell r="Q151">
            <v>0.38134265094273589</v>
          </cell>
          <cell r="R151">
            <v>0.39400322695403472</v>
          </cell>
          <cell r="S151">
            <v>0.40708413408890864</v>
          </cell>
          <cell r="T151">
            <v>0.4205993273406603</v>
          </cell>
          <cell r="U151">
            <v>0.43456322500837019</v>
          </cell>
          <cell r="V151">
            <v>0.44899072407864804</v>
          </cell>
          <cell r="W151">
            <v>0.46389721611805912</v>
          </cell>
          <cell r="X151">
            <v>0.47929860369317867</v>
          </cell>
          <cell r="Y151">
            <v>0.49521131733579216</v>
          </cell>
          <cell r="Z151">
            <v>0.51165233307134039</v>
          </cell>
          <cell r="AA151">
            <v>0.52863919052930886</v>
          </cell>
          <cell r="AB151">
            <v>0.5461900116548819</v>
          </cell>
          <cell r="AC151">
            <v>0.56432352004182385</v>
          </cell>
          <cell r="AD151">
            <v>0.58305906090721238</v>
          </cell>
          <cell r="AE151">
            <v>0.60241662172933175</v>
          </cell>
          <cell r="AF151">
            <v>0.6224168535707455</v>
          </cell>
          <cell r="AG151">
            <v>0.64308109310929429</v>
          </cell>
          <cell r="AH151">
            <v>0.66443138540052282</v>
          </cell>
          <cell r="AI151">
            <v>0.68649050739582007</v>
          </cell>
          <cell r="AJ151">
            <v>0.70928199224136124</v>
          </cell>
          <cell r="AK151">
            <v>0.7328301543837743</v>
          </cell>
          <cell r="AL151">
            <v>0.7571601155093155</v>
          </cell>
          <cell r="AM151">
            <v>0.78229783134422481</v>
          </cell>
          <cell r="AN151">
            <v>0.80827011934485304</v>
          </cell>
          <cell r="AO151">
            <v>0.83510468730710208</v>
          </cell>
          <cell r="AP151">
            <v>0.86283016292569781</v>
          </cell>
          <cell r="AQ151">
            <v>0.89147612433483103</v>
          </cell>
          <cell r="AR151">
            <v>0.92107313166274718</v>
          </cell>
          <cell r="AS151">
            <v>0.95165275963395035</v>
          </cell>
        </row>
        <row r="152">
          <cell r="C152" t="str">
            <v>Double Ckt (Twin)</v>
          </cell>
          <cell r="D152">
            <v>1.75</v>
          </cell>
          <cell r="E152">
            <v>14</v>
          </cell>
          <cell r="H152">
            <v>0.78225</v>
          </cell>
          <cell r="I152">
            <v>0.70700000000000007</v>
          </cell>
          <cell r="J152">
            <v>0.73149999999999993</v>
          </cell>
          <cell r="K152">
            <v>0.75600000000000001</v>
          </cell>
          <cell r="L152">
            <v>0</v>
          </cell>
          <cell r="M152">
            <v>0.78049999999999997</v>
          </cell>
          <cell r="N152">
            <v>0.80675000000000008</v>
          </cell>
          <cell r="O152">
            <v>0.83353409999999994</v>
          </cell>
          <cell r="P152">
            <v>0.86120743211999984</v>
          </cell>
          <cell r="Q152">
            <v>0.88979951886638375</v>
          </cell>
          <cell r="R152">
            <v>0.91934086289274775</v>
          </cell>
          <cell r="S152">
            <v>0.9498629795407868</v>
          </cell>
          <cell r="T152">
            <v>0.98139843046154074</v>
          </cell>
          <cell r="U152">
            <v>1.0139808583528638</v>
          </cell>
          <cell r="V152">
            <v>1.0476450228501788</v>
          </cell>
          <cell r="W152">
            <v>1.0824268376088046</v>
          </cell>
          <cell r="X152">
            <v>1.1183634086174168</v>
          </cell>
          <cell r="Y152">
            <v>1.1554930737835152</v>
          </cell>
          <cell r="Z152">
            <v>1.1938554438331277</v>
          </cell>
          <cell r="AA152">
            <v>1.2334914445683873</v>
          </cell>
          <cell r="AB152">
            <v>1.2744433605280576</v>
          </cell>
          <cell r="AC152">
            <v>1.316754880097589</v>
          </cell>
          <cell r="AD152">
            <v>1.3604711421168287</v>
          </cell>
          <cell r="AE152">
            <v>1.4056387840351074</v>
          </cell>
          <cell r="AF152">
            <v>1.4523059916650729</v>
          </cell>
          <cell r="AG152">
            <v>1.5005225505883533</v>
          </cell>
          <cell r="AH152">
            <v>1.5503398992678865</v>
          </cell>
          <cell r="AI152">
            <v>1.60181118392358</v>
          </cell>
          <cell r="AJ152">
            <v>1.654991315229843</v>
          </cell>
          <cell r="AK152">
            <v>1.7099370268954734</v>
          </cell>
          <cell r="AL152">
            <v>1.7667069361884029</v>
          </cell>
          <cell r="AM152">
            <v>1.8253616064698579</v>
          </cell>
          <cell r="AN152">
            <v>1.885963611804657</v>
          </cell>
          <cell r="AO152">
            <v>1.9485776037165716</v>
          </cell>
          <cell r="AP152">
            <v>2.0132703801599616</v>
          </cell>
          <cell r="AQ152">
            <v>2.0801109567812723</v>
          </cell>
          <cell r="AR152">
            <v>2.1491706405464104</v>
          </cell>
          <cell r="AS152">
            <v>2.2205231058125507</v>
          </cell>
        </row>
        <row r="153">
          <cell r="C153" t="str">
            <v>Double Ckt (Triple)</v>
          </cell>
          <cell r="D153">
            <v>1.75</v>
          </cell>
          <cell r="E153">
            <v>15</v>
          </cell>
          <cell r="H153">
            <v>0.78225</v>
          </cell>
          <cell r="I153">
            <v>0.70700000000000007</v>
          </cell>
          <cell r="J153">
            <v>0.73149999999999993</v>
          </cell>
          <cell r="K153">
            <v>0.75600000000000001</v>
          </cell>
          <cell r="L153">
            <v>0</v>
          </cell>
          <cell r="M153">
            <v>0.78049999999999997</v>
          </cell>
          <cell r="N153">
            <v>0.80675000000000008</v>
          </cell>
          <cell r="O153">
            <v>0.83353409999999994</v>
          </cell>
          <cell r="P153">
            <v>0.86120743211999984</v>
          </cell>
          <cell r="Q153">
            <v>0.88979951886638375</v>
          </cell>
          <cell r="R153">
            <v>0.91934086289274775</v>
          </cell>
          <cell r="S153">
            <v>0.9498629795407868</v>
          </cell>
          <cell r="T153">
            <v>0.98139843046154074</v>
          </cell>
          <cell r="U153">
            <v>1.0139808583528638</v>
          </cell>
          <cell r="V153">
            <v>1.0476450228501788</v>
          </cell>
          <cell r="W153">
            <v>1.0824268376088046</v>
          </cell>
          <cell r="X153">
            <v>1.1183634086174168</v>
          </cell>
          <cell r="Y153">
            <v>1.1554930737835152</v>
          </cell>
          <cell r="Z153">
            <v>1.1938554438331277</v>
          </cell>
          <cell r="AA153">
            <v>1.2334914445683873</v>
          </cell>
          <cell r="AB153">
            <v>1.2744433605280576</v>
          </cell>
          <cell r="AC153">
            <v>1.316754880097589</v>
          </cell>
          <cell r="AD153">
            <v>1.3604711421168287</v>
          </cell>
          <cell r="AE153">
            <v>1.4056387840351074</v>
          </cell>
          <cell r="AF153">
            <v>1.4523059916650729</v>
          </cell>
          <cell r="AG153">
            <v>1.5005225505883533</v>
          </cell>
          <cell r="AH153">
            <v>1.5503398992678865</v>
          </cell>
          <cell r="AI153">
            <v>1.60181118392358</v>
          </cell>
          <cell r="AJ153">
            <v>1.654991315229843</v>
          </cell>
          <cell r="AK153">
            <v>1.7099370268954734</v>
          </cell>
          <cell r="AL153">
            <v>1.7667069361884029</v>
          </cell>
          <cell r="AM153">
            <v>1.8253616064698579</v>
          </cell>
          <cell r="AN153">
            <v>1.885963611804657</v>
          </cell>
          <cell r="AO153">
            <v>1.9485776037165716</v>
          </cell>
          <cell r="AP153">
            <v>2.0132703801599616</v>
          </cell>
          <cell r="AQ153">
            <v>2.0801109567812723</v>
          </cell>
          <cell r="AR153">
            <v>2.1491706405464104</v>
          </cell>
          <cell r="AS153">
            <v>2.2205231058125507</v>
          </cell>
        </row>
        <row r="154">
          <cell r="C154" t="str">
            <v>Double Ckt (Quad)</v>
          </cell>
          <cell r="D154">
            <v>2.6286259999999997</v>
          </cell>
          <cell r="E154">
            <v>16</v>
          </cell>
          <cell r="H154">
            <v>1.1749958219999999</v>
          </cell>
          <cell r="I154">
            <v>1.0619649039999999</v>
          </cell>
          <cell r="J154">
            <v>1.0987656679999998</v>
          </cell>
          <cell r="K154">
            <v>1.1355664319999998</v>
          </cell>
          <cell r="L154">
            <v>0</v>
          </cell>
          <cell r="M154">
            <v>1.1723671959999999</v>
          </cell>
          <cell r="N154">
            <v>1.211796586</v>
          </cell>
          <cell r="O154">
            <v>1.2520282326551999</v>
          </cell>
          <cell r="P154">
            <v>1.2935955699793524</v>
          </cell>
          <cell r="Q154">
            <v>1.3365429429026665</v>
          </cell>
          <cell r="R154">
            <v>1.380916168607035</v>
          </cell>
          <cell r="S154">
            <v>1.4267625854047885</v>
          </cell>
          <cell r="T154">
            <v>1.4741311032402273</v>
          </cell>
          <cell r="U154">
            <v>1.5230722558678027</v>
          </cell>
          <cell r="V154">
            <v>1.5736382547626135</v>
          </cell>
          <cell r="W154">
            <v>1.6258830448207322</v>
          </cell>
          <cell r="X154">
            <v>1.6798623619087805</v>
          </cell>
          <cell r="Y154">
            <v>1.7356337923241518</v>
          </cell>
          <cell r="Z154">
            <v>1.7932568342293134</v>
          </cell>
          <cell r="AA154">
            <v>1.8527929611257266</v>
          </cell>
          <cell r="AB154">
            <v>1.9143056874351005</v>
          </cell>
          <cell r="AC154">
            <v>1.9778606362579456</v>
          </cell>
          <cell r="AD154">
            <v>2.0435256093817089</v>
          </cell>
          <cell r="AE154">
            <v>2.1113706596131818</v>
          </cell>
          <cell r="AF154">
            <v>2.1814681655123391</v>
          </cell>
          <cell r="AG154">
            <v>2.2538929086073485</v>
          </cell>
          <cell r="AH154">
            <v>2.3287221531731124</v>
          </cell>
          <cell r="AI154">
            <v>2.4060357286584595</v>
          </cell>
          <cell r="AJ154">
            <v>2.4859161148499203</v>
          </cell>
          <cell r="AK154">
            <v>2.5684485298629371</v>
          </cell>
          <cell r="AL154">
            <v>2.6537210210543867</v>
          </cell>
          <cell r="AM154">
            <v>2.7418245589533923</v>
          </cell>
          <cell r="AN154">
            <v>2.8328531343106444</v>
          </cell>
          <cell r="AO154">
            <v>2.9269038583697577</v>
          </cell>
          <cell r="AP154">
            <v>3.0240770664676337</v>
          </cell>
          <cell r="AQ154">
            <v>3.1244764250743589</v>
          </cell>
          <cell r="AR154">
            <v>3.228209042386827</v>
          </cell>
          <cell r="AS154">
            <v>3.335385582594069</v>
          </cell>
        </row>
        <row r="155">
          <cell r="C155" t="str">
            <v>500MW HVDC BTB</v>
          </cell>
          <cell r="D155">
            <v>0</v>
          </cell>
          <cell r="E155">
            <v>17</v>
          </cell>
          <cell r="H155">
            <v>553</v>
          </cell>
          <cell r="I155">
            <v>578</v>
          </cell>
          <cell r="J155">
            <v>627</v>
          </cell>
          <cell r="K155">
            <v>679</v>
          </cell>
          <cell r="L155">
            <v>0</v>
          </cell>
          <cell r="M155">
            <v>736</v>
          </cell>
          <cell r="N155">
            <v>797</v>
          </cell>
          <cell r="O155">
            <v>823.46039999999994</v>
          </cell>
          <cell r="P155">
            <v>850.79928527999982</v>
          </cell>
          <cell r="Q155">
            <v>879.04582155129572</v>
          </cell>
          <cell r="R155">
            <v>908.23014282679867</v>
          </cell>
          <cell r="S155">
            <v>938.38338356864824</v>
          </cell>
          <cell r="T155">
            <v>969.53771190312727</v>
          </cell>
          <cell r="U155">
            <v>1001.726363938311</v>
          </cell>
          <cell r="V155">
            <v>1034.9836792210629</v>
          </cell>
          <cell r="W155">
            <v>1069.3451373712021</v>
          </cell>
          <cell r="X155">
            <v>1104.8473959319258</v>
          </cell>
          <cell r="Y155">
            <v>1141.5283294768656</v>
          </cell>
          <cell r="Z155">
            <v>1179.4270700154973</v>
          </cell>
          <cell r="AA155">
            <v>1218.5840487400117</v>
          </cell>
          <cell r="AB155">
            <v>1259.04103915818</v>
          </cell>
          <cell r="AC155">
            <v>1300.8412016582315</v>
          </cell>
          <cell r="AD155">
            <v>1344.0291295532847</v>
          </cell>
          <cell r="AE155">
            <v>1388.6508966544536</v>
          </cell>
          <cell r="AF155">
            <v>1434.7541064233812</v>
          </cell>
          <cell r="AG155">
            <v>1482.3879427566374</v>
          </cell>
          <cell r="AH155">
            <v>1531.6032224561575</v>
          </cell>
          <cell r="AI155">
            <v>1582.4524494417017</v>
          </cell>
          <cell r="AJ155">
            <v>1634.989870763166</v>
          </cell>
          <cell r="AK155">
            <v>1689.2715344725029</v>
          </cell>
          <cell r="AL155">
            <v>1745.3553494169898</v>
          </cell>
          <cell r="AM155">
            <v>1803.3011470176336</v>
          </cell>
          <cell r="AN155">
            <v>1863.1707450986189</v>
          </cell>
          <cell r="AO155">
            <v>1925.0280138358928</v>
          </cell>
          <cell r="AP155">
            <v>1988.9389438952442</v>
          </cell>
          <cell r="AQ155">
            <v>2054.971716832566</v>
          </cell>
          <cell r="AR155">
            <v>2123.196777831407</v>
          </cell>
          <cell r="AS155">
            <v>2193.6869108554097</v>
          </cell>
        </row>
        <row r="156">
          <cell r="C156" t="str">
            <v>O&amp;M for Rihand-Dadri HVDC bipole scheme</v>
          </cell>
          <cell r="D156">
            <v>0</v>
          </cell>
          <cell r="E156">
            <v>18</v>
          </cell>
          <cell r="H156">
            <v>1811</v>
          </cell>
          <cell r="I156">
            <v>1511</v>
          </cell>
          <cell r="J156">
            <v>1637</v>
          </cell>
          <cell r="K156">
            <v>1774</v>
          </cell>
          <cell r="L156">
            <v>0</v>
          </cell>
          <cell r="M156">
            <v>1922</v>
          </cell>
          <cell r="N156">
            <v>2082</v>
          </cell>
          <cell r="O156">
            <v>2151.1223999999997</v>
          </cell>
          <cell r="P156">
            <v>2222.5396636799996</v>
          </cell>
          <cell r="Q156">
            <v>2296.3279805141756</v>
          </cell>
          <cell r="R156">
            <v>2372.5660694672461</v>
          </cell>
          <cell r="S156">
            <v>2451.3352629735582</v>
          </cell>
          <cell r="T156">
            <v>2532.7195937042802</v>
          </cell>
          <cell r="U156">
            <v>2616.8058842152623</v>
          </cell>
          <cell r="V156">
            <v>2703.6838395712089</v>
          </cell>
          <cell r="W156">
            <v>2793.4461430449728</v>
          </cell>
          <cell r="X156">
            <v>2886.1885549940657</v>
          </cell>
          <cell r="Y156">
            <v>2982.0100150198682</v>
          </cell>
          <cell r="Z156">
            <v>3081.0127475185277</v>
          </cell>
          <cell r="AA156">
            <v>3183.3023707361426</v>
          </cell>
          <cell r="AB156">
            <v>3288.9880094445821</v>
          </cell>
          <cell r="AC156">
            <v>3398.182411358142</v>
          </cell>
          <cell r="AD156">
            <v>3511.002067415232</v>
          </cell>
          <cell r="AE156">
            <v>3627.5673360534174</v>
          </cell>
          <cell r="AF156">
            <v>3748.0025716103905</v>
          </cell>
          <cell r="AG156">
            <v>3872.4362569878549</v>
          </cell>
          <cell r="AH156">
            <v>4001.0011407198513</v>
          </cell>
          <cell r="AI156">
            <v>4133.8343785917496</v>
          </cell>
          <cell r="AJ156">
            <v>4271.0776799609948</v>
          </cell>
          <cell r="AK156">
            <v>4412.877458935699</v>
          </cell>
          <cell r="AL156">
            <v>4559.3849905723637</v>
          </cell>
          <cell r="AM156">
            <v>4710.7565722593654</v>
          </cell>
          <cell r="AN156">
            <v>4867.1536904583754</v>
          </cell>
          <cell r="AO156">
            <v>5028.743192981593</v>
          </cell>
          <cell r="AP156">
            <v>5195.6974669885813</v>
          </cell>
          <cell r="AQ156">
            <v>5368.1946228926017</v>
          </cell>
          <cell r="AR156">
            <v>5546.4186843726357</v>
          </cell>
          <cell r="AS156">
            <v>5730.5597846938063</v>
          </cell>
        </row>
        <row r="157">
          <cell r="C157" t="str">
            <v>HVDC Bipole System</v>
          </cell>
          <cell r="D157" t="str">
            <v>2000 MWs</v>
          </cell>
          <cell r="E157">
            <v>19</v>
          </cell>
          <cell r="H157">
            <v>2122</v>
          </cell>
          <cell r="I157">
            <v>1173</v>
          </cell>
          <cell r="J157">
            <v>1271</v>
          </cell>
          <cell r="K157">
            <v>1378</v>
          </cell>
          <cell r="L157">
            <v>0</v>
          </cell>
          <cell r="M157">
            <v>1493</v>
          </cell>
          <cell r="N157">
            <v>1617</v>
          </cell>
          <cell r="O157">
            <v>1670.6843999999999</v>
          </cell>
          <cell r="P157">
            <v>1726.1511220799996</v>
          </cell>
          <cell r="Q157">
            <v>1783.4593393330554</v>
          </cell>
          <cell r="R157">
            <v>1842.6701893989127</v>
          </cell>
          <cell r="S157">
            <v>1903.8468396869564</v>
          </cell>
          <cell r="T157">
            <v>1967.0545547645631</v>
          </cell>
          <cell r="U157">
            <v>2032.3607659827464</v>
          </cell>
          <cell r="V157">
            <v>2099.8351434133733</v>
          </cell>
          <cell r="W157">
            <v>2169.549670174697</v>
          </cell>
          <cell r="X157">
            <v>2241.5787192244966</v>
          </cell>
          <cell r="Y157">
            <v>2315.9991327027496</v>
          </cell>
          <cell r="Z157">
            <v>2392.8903039084807</v>
          </cell>
          <cell r="AA157">
            <v>2472.3342619982423</v>
          </cell>
          <cell r="AB157">
            <v>2554.4157594965836</v>
          </cell>
          <cell r="AC157">
            <v>2639.2223627118701</v>
          </cell>
          <cell r="AD157">
            <v>2726.8445451539037</v>
          </cell>
          <cell r="AE157">
            <v>2817.3757840530129</v>
          </cell>
          <cell r="AF157">
            <v>2910.9126600835725</v>
          </cell>
          <cell r="AG157">
            <v>3007.5549603983468</v>
          </cell>
          <cell r="AH157">
            <v>3107.4057850835716</v>
          </cell>
          <cell r="AI157">
            <v>3210.5716571483458</v>
          </cell>
          <cell r="AJ157">
            <v>3317.1626361656704</v>
          </cell>
          <cell r="AK157">
            <v>3427.2924356863705</v>
          </cell>
          <cell r="AL157">
            <v>3541.0785445511578</v>
          </cell>
          <cell r="AM157">
            <v>3658.6423522302557</v>
          </cell>
          <cell r="AN157">
            <v>3780.1092783242998</v>
          </cell>
          <cell r="AO157">
            <v>3905.6089063646664</v>
          </cell>
          <cell r="AP157">
            <v>4035.275122055973</v>
          </cell>
          <cell r="AQ157">
            <v>4169.2462561082311</v>
          </cell>
          <cell r="AR157">
            <v>4307.6652318110237</v>
          </cell>
          <cell r="AS157">
            <v>4450.6797175071488</v>
          </cell>
        </row>
        <row r="161">
          <cell r="H161">
            <v>41729</v>
          </cell>
          <cell r="I161">
            <v>42094</v>
          </cell>
          <cell r="J161">
            <v>42460</v>
          </cell>
          <cell r="K161">
            <v>42825</v>
          </cell>
          <cell r="L161">
            <v>0</v>
          </cell>
          <cell r="M161">
            <v>43190</v>
          </cell>
          <cell r="N161">
            <v>43555</v>
          </cell>
          <cell r="O161">
            <v>43921</v>
          </cell>
          <cell r="P161">
            <v>44286</v>
          </cell>
          <cell r="Q161">
            <v>44651</v>
          </cell>
          <cell r="R161">
            <v>45016</v>
          </cell>
          <cell r="S161">
            <v>45382</v>
          </cell>
          <cell r="T161">
            <v>45747</v>
          </cell>
          <cell r="U161">
            <v>46112</v>
          </cell>
          <cell r="V161">
            <v>46477</v>
          </cell>
          <cell r="W161">
            <v>46843</v>
          </cell>
          <cell r="X161">
            <v>47208</v>
          </cell>
          <cell r="Y161">
            <v>47573</v>
          </cell>
          <cell r="Z161">
            <v>47938</v>
          </cell>
          <cell r="AA161">
            <v>48304</v>
          </cell>
          <cell r="AB161">
            <v>48669</v>
          </cell>
          <cell r="AC161">
            <v>49034</v>
          </cell>
          <cell r="AD161">
            <v>49399</v>
          </cell>
          <cell r="AE161">
            <v>49765</v>
          </cell>
          <cell r="AF161">
            <v>50130</v>
          </cell>
          <cell r="AG161">
            <v>50495</v>
          </cell>
          <cell r="AH161">
            <v>50860</v>
          </cell>
          <cell r="AI161">
            <v>51226</v>
          </cell>
          <cell r="AJ161">
            <v>51591</v>
          </cell>
          <cell r="AK161">
            <v>51956</v>
          </cell>
          <cell r="AL161">
            <v>52321</v>
          </cell>
          <cell r="AM161">
            <v>52687</v>
          </cell>
          <cell r="AN161">
            <v>53052</v>
          </cell>
          <cell r="AO161">
            <v>53417</v>
          </cell>
          <cell r="AP161">
            <v>53782</v>
          </cell>
          <cell r="AQ161">
            <v>54148</v>
          </cell>
          <cell r="AR161">
            <v>54513</v>
          </cell>
          <cell r="AS161">
            <v>54878</v>
          </cell>
        </row>
        <row r="162">
          <cell r="H162">
            <v>7</v>
          </cell>
          <cell r="I162">
            <v>8</v>
          </cell>
          <cell r="J162">
            <v>9</v>
          </cell>
          <cell r="K162">
            <v>10</v>
          </cell>
          <cell r="L162">
            <v>0</v>
          </cell>
          <cell r="M162">
            <v>11</v>
          </cell>
          <cell r="N162">
            <v>12</v>
          </cell>
          <cell r="O162">
            <v>13</v>
          </cell>
          <cell r="P162">
            <v>14</v>
          </cell>
          <cell r="Q162">
            <v>15</v>
          </cell>
          <cell r="R162">
            <v>16</v>
          </cell>
          <cell r="S162">
            <v>17</v>
          </cell>
          <cell r="T162">
            <v>18</v>
          </cell>
          <cell r="U162">
            <v>19</v>
          </cell>
          <cell r="V162">
            <v>20</v>
          </cell>
          <cell r="W162">
            <v>21</v>
          </cell>
          <cell r="X162">
            <v>22</v>
          </cell>
          <cell r="Y162">
            <v>23</v>
          </cell>
          <cell r="Z162">
            <v>24</v>
          </cell>
          <cell r="AA162">
            <v>25</v>
          </cell>
          <cell r="AB162">
            <v>26</v>
          </cell>
          <cell r="AC162">
            <v>27</v>
          </cell>
          <cell r="AD162">
            <v>28</v>
          </cell>
          <cell r="AE162">
            <v>29</v>
          </cell>
          <cell r="AF162">
            <v>30</v>
          </cell>
          <cell r="AG162">
            <v>31</v>
          </cell>
          <cell r="AH162">
            <v>32</v>
          </cell>
          <cell r="AI162">
            <v>33</v>
          </cell>
          <cell r="AJ162">
            <v>34</v>
          </cell>
          <cell r="AK162">
            <v>35</v>
          </cell>
          <cell r="AL162">
            <v>36</v>
          </cell>
          <cell r="AM162">
            <v>37</v>
          </cell>
          <cell r="AN162">
            <v>38</v>
          </cell>
          <cell r="AO162">
            <v>39</v>
          </cell>
          <cell r="AP162">
            <v>40</v>
          </cell>
          <cell r="AQ162">
            <v>41</v>
          </cell>
          <cell r="AR162">
            <v>42</v>
          </cell>
          <cell r="AS162">
            <v>43</v>
          </cell>
        </row>
        <row r="163">
          <cell r="C163" t="str">
            <v>HVDC</v>
          </cell>
          <cell r="D163">
            <v>0</v>
          </cell>
          <cell r="E163">
            <v>3</v>
          </cell>
          <cell r="H163">
            <v>1667</v>
          </cell>
          <cell r="I163">
            <v>1763</v>
          </cell>
          <cell r="J163">
            <v>1863</v>
          </cell>
          <cell r="K163">
            <v>1973.6621999999998</v>
          </cell>
          <cell r="L163">
            <v>0</v>
          </cell>
          <cell r="M163">
            <v>2090.8977346799998</v>
          </cell>
          <cell r="N163">
            <v>2215.0970601199915</v>
          </cell>
          <cell r="O163">
            <v>2346.6738254911188</v>
          </cell>
          <cell r="P163">
            <v>2486.066250725291</v>
          </cell>
          <cell r="Q163">
            <v>2633.7385860183731</v>
          </cell>
          <cell r="R163">
            <v>2790.1826580278644</v>
          </cell>
          <cell r="S163">
            <v>2955.9195079147194</v>
          </cell>
          <cell r="T163">
            <v>3131.5011266848533</v>
          </cell>
          <cell r="U163">
            <v>3317.5122936099333</v>
          </cell>
          <cell r="V163">
            <v>3514.5725238503628</v>
          </cell>
          <cell r="W163">
            <v>3723.3381317670742</v>
          </cell>
          <cell r="X163">
            <v>3944.5044167940382</v>
          </cell>
          <cell r="Y163">
            <v>4178.8079791516038</v>
          </cell>
          <cell r="Z163">
            <v>4427.0291731132083</v>
          </cell>
          <cell r="AA163">
            <v>4689.9947059961323</v>
          </cell>
          <cell r="AB163">
            <v>4968.5803915323022</v>
          </cell>
          <cell r="AC163">
            <v>5263.7140667893209</v>
          </cell>
          <cell r="AD163">
            <v>5576.3786823566061</v>
          </cell>
          <cell r="AE163">
            <v>5907.6155760885877</v>
          </cell>
          <cell r="AF163">
            <v>6258.527941308249</v>
          </cell>
          <cell r="AG163">
            <v>6630.284501021958</v>
          </cell>
          <cell r="AH163">
            <v>7024.1234003826612</v>
          </cell>
          <cell r="AI163">
            <v>7441.3563303653909</v>
          </cell>
          <cell r="AJ163">
            <v>7883.3728963890944</v>
          </cell>
          <cell r="AK163">
            <v>8351.6452464346057</v>
          </cell>
          <cell r="AL163">
            <v>8847.7329740728201</v>
          </cell>
          <cell r="AM163">
            <v>9373.2883127327441</v>
          </cell>
          <cell r="AN163">
            <v>9930.0616385090689</v>
          </cell>
          <cell r="AO163">
            <v>10519.907299836506</v>
          </cell>
          <cell r="AP163">
            <v>11144.789793446795</v>
          </cell>
          <cell r="AQ163">
            <v>11806.790307177533</v>
          </cell>
          <cell r="AR163">
            <v>12508.113651423877</v>
          </cell>
          <cell r="AS163">
            <v>13251.095602318454</v>
          </cell>
        </row>
        <row r="164">
          <cell r="C164" t="str">
            <v>765KV Line</v>
          </cell>
          <cell r="D164">
            <v>0</v>
          </cell>
          <cell r="E164">
            <v>4</v>
          </cell>
          <cell r="H164">
            <v>0.83</v>
          </cell>
          <cell r="I164">
            <v>0.88</v>
          </cell>
          <cell r="J164">
            <v>0.93</v>
          </cell>
          <cell r="K164">
            <v>0.98524199999999995</v>
          </cell>
          <cell r="L164">
            <v>0</v>
          </cell>
          <cell r="M164">
            <v>1.0437653747999998</v>
          </cell>
          <cell r="N164">
            <v>1.1057650380631197</v>
          </cell>
          <cell r="O164">
            <v>1.171447481324069</v>
          </cell>
          <cell r="P164">
            <v>1.2410314617147185</v>
          </cell>
          <cell r="Q164">
            <v>1.3147487305405725</v>
          </cell>
          <cell r="R164">
            <v>1.3928448051346825</v>
          </cell>
          <cell r="S164">
            <v>1.4755797865596825</v>
          </cell>
          <cell r="T164">
            <v>1.5632292258813274</v>
          </cell>
          <cell r="U164">
            <v>1.6560850418986781</v>
          </cell>
          <cell r="V164">
            <v>1.7544564933874593</v>
          </cell>
          <cell r="W164">
            <v>1.8586712090946742</v>
          </cell>
          <cell r="X164">
            <v>1.9690762789148977</v>
          </cell>
          <cell r="Y164">
            <v>2.0860394098824422</v>
          </cell>
          <cell r="Z164">
            <v>2.2099501508294592</v>
          </cell>
          <cell r="AA164">
            <v>2.3412211897887287</v>
          </cell>
          <cell r="AB164">
            <v>2.480289728462179</v>
          </cell>
          <cell r="AC164">
            <v>2.6276189383328323</v>
          </cell>
          <cell r="AD164">
            <v>2.7836995032698022</v>
          </cell>
          <cell r="AE164">
            <v>2.9490512537640283</v>
          </cell>
          <cell r="AF164">
            <v>3.1242248982376113</v>
          </cell>
          <cell r="AG164">
            <v>3.3098038571929251</v>
          </cell>
          <cell r="AH164">
            <v>3.5064062063101846</v>
          </cell>
          <cell r="AI164">
            <v>3.7146867349650092</v>
          </cell>
          <cell r="AJ164">
            <v>3.9353391270219302</v>
          </cell>
          <cell r="AK164">
            <v>4.1690982711670328</v>
          </cell>
          <cell r="AL164">
            <v>4.416742708474354</v>
          </cell>
          <cell r="AM164">
            <v>4.6790972253577303</v>
          </cell>
          <cell r="AN164">
            <v>4.9570356005439793</v>
          </cell>
          <cell r="AO164">
            <v>5.2514835152162913</v>
          </cell>
          <cell r="AP164">
            <v>5.5634216360201387</v>
          </cell>
          <cell r="AQ164">
            <v>5.8938888811997341</v>
          </cell>
          <cell r="AR164">
            <v>6.243985880742998</v>
          </cell>
          <cell r="AS164">
            <v>6.6148786420591312</v>
          </cell>
        </row>
        <row r="165">
          <cell r="C165" t="str">
            <v>400KV Line</v>
          </cell>
          <cell r="D165">
            <v>0</v>
          </cell>
          <cell r="E165">
            <v>5</v>
          </cell>
          <cell r="H165">
            <v>0.59</v>
          </cell>
          <cell r="I165">
            <v>0.63</v>
          </cell>
          <cell r="J165">
            <v>0.66</v>
          </cell>
          <cell r="K165">
            <v>0.69920399999999994</v>
          </cell>
          <cell r="L165">
            <v>0</v>
          </cell>
          <cell r="M165">
            <v>0.74073671759999982</v>
          </cell>
          <cell r="N165">
            <v>0.78473647862543972</v>
          </cell>
          <cell r="O165">
            <v>0.83134982545579073</v>
          </cell>
          <cell r="P165">
            <v>0.88073200508786464</v>
          </cell>
          <cell r="Q165">
            <v>0.93304748619008371</v>
          </cell>
          <cell r="R165">
            <v>0.98847050686977456</v>
          </cell>
          <cell r="S165">
            <v>1.0471856549778391</v>
          </cell>
          <cell r="T165">
            <v>1.1093884828835225</v>
          </cell>
          <cell r="U165">
            <v>1.1752861587668038</v>
          </cell>
          <cell r="V165">
            <v>1.2450981565975519</v>
          </cell>
          <cell r="W165">
            <v>1.3190569870994464</v>
          </cell>
          <cell r="X165">
            <v>1.3974089721331533</v>
          </cell>
          <cell r="Y165">
            <v>1.4804150650778625</v>
          </cell>
          <cell r="Z165">
            <v>1.5683517199434873</v>
          </cell>
          <cell r="AA165">
            <v>1.6615118121081303</v>
          </cell>
          <cell r="AB165">
            <v>1.760205613747353</v>
          </cell>
          <cell r="AC165">
            <v>1.8647618272039455</v>
          </cell>
          <cell r="AD165">
            <v>1.9755286797398597</v>
          </cell>
          <cell r="AE165">
            <v>2.0928750833164069</v>
          </cell>
          <cell r="AF165">
            <v>2.2171918632654011</v>
          </cell>
          <cell r="AG165">
            <v>2.3488930599433657</v>
          </cell>
          <cell r="AH165">
            <v>2.4884173077040015</v>
          </cell>
          <cell r="AI165">
            <v>2.6362292957816189</v>
          </cell>
          <cell r="AJ165">
            <v>2.7928213159510467</v>
          </cell>
          <cell r="AK165">
            <v>2.9587149021185386</v>
          </cell>
          <cell r="AL165">
            <v>3.1344625673043796</v>
          </cell>
          <cell r="AM165">
            <v>3.3206496438022595</v>
          </cell>
          <cell r="AN165">
            <v>3.5178962326441132</v>
          </cell>
          <cell r="AO165">
            <v>3.7268592688631732</v>
          </cell>
          <cell r="AP165">
            <v>3.9482347094336454</v>
          </cell>
          <cell r="AQ165">
            <v>4.1827598511740032</v>
          </cell>
          <cell r="AR165">
            <v>4.4312157863337385</v>
          </cell>
          <cell r="AS165">
            <v>4.694430004041962</v>
          </cell>
        </row>
        <row r="166">
          <cell r="C166" t="str">
            <v>66KV - 400KV Line</v>
          </cell>
          <cell r="D166">
            <v>0</v>
          </cell>
          <cell r="E166">
            <v>6</v>
          </cell>
          <cell r="H166">
            <v>0.24</v>
          </cell>
          <cell r="I166">
            <v>0.25</v>
          </cell>
          <cell r="J166">
            <v>0.26</v>
          </cell>
          <cell r="K166">
            <v>0.27544399999999997</v>
          </cell>
          <cell r="L166">
            <v>0</v>
          </cell>
          <cell r="M166">
            <v>0.29180537359999992</v>
          </cell>
          <cell r="N166">
            <v>0.30913861279183991</v>
          </cell>
          <cell r="O166">
            <v>0.32750144639167517</v>
          </cell>
          <cell r="P166">
            <v>0.34695503230734065</v>
          </cell>
          <cell r="Q166">
            <v>0.36756416122639662</v>
          </cell>
          <cell r="R166">
            <v>0.38939747240324457</v>
          </cell>
          <cell r="S166">
            <v>0.41252768226399728</v>
          </cell>
          <cell r="T166">
            <v>0.43703182659047868</v>
          </cell>
          <cell r="U166">
            <v>0.46299151708995306</v>
          </cell>
          <cell r="V166">
            <v>0.4904932132050962</v>
          </cell>
          <cell r="W166">
            <v>0.51962851006947886</v>
          </cell>
          <cell r="X166">
            <v>0.5504944435676058</v>
          </cell>
          <cell r="Y166">
            <v>0.58319381351552158</v>
          </cell>
          <cell r="Z166">
            <v>0.61783552603834346</v>
          </cell>
          <cell r="AA166">
            <v>0.65453495628502101</v>
          </cell>
          <cell r="AB166">
            <v>0.69341433268835118</v>
          </cell>
          <cell r="AC166">
            <v>0.73460314405003913</v>
          </cell>
          <cell r="AD166">
            <v>0.77823857080661141</v>
          </cell>
          <cell r="AE166">
            <v>0.82446594191252409</v>
          </cell>
          <cell r="AF166">
            <v>0.87343921886212794</v>
          </cell>
          <cell r="AG166">
            <v>0.92532150846253824</v>
          </cell>
          <cell r="AH166">
            <v>0.98028560606521287</v>
          </cell>
          <cell r="AI166">
            <v>1.0385145710654864</v>
          </cell>
          <cell r="AJ166">
            <v>1.1002023365867761</v>
          </cell>
          <cell r="AK166">
            <v>1.1655543553800305</v>
          </cell>
          <cell r="AL166">
            <v>1.2347882840896043</v>
          </cell>
          <cell r="AM166">
            <v>1.3081347081645267</v>
          </cell>
          <cell r="AN166">
            <v>1.3858379098294995</v>
          </cell>
          <cell r="AO166">
            <v>1.4681566816733715</v>
          </cell>
          <cell r="AP166">
            <v>1.5553651885647697</v>
          </cell>
          <cell r="AQ166">
            <v>1.6477538807655168</v>
          </cell>
          <cell r="AR166">
            <v>1.7456304612829883</v>
          </cell>
          <cell r="AS166">
            <v>1.8493209106831976</v>
          </cell>
        </row>
        <row r="167">
          <cell r="C167" t="str">
            <v>66KV- Line</v>
          </cell>
          <cell r="D167">
            <v>0</v>
          </cell>
          <cell r="E167">
            <v>7</v>
          </cell>
          <cell r="H167">
            <v>0.14000000000000001</v>
          </cell>
          <cell r="I167">
            <v>0.15</v>
          </cell>
          <cell r="J167">
            <v>0.16</v>
          </cell>
          <cell r="K167">
            <v>0.16950399999999999</v>
          </cell>
          <cell r="L167">
            <v>0</v>
          </cell>
          <cell r="M167">
            <v>0.17957253759999997</v>
          </cell>
          <cell r="N167">
            <v>0.19023914633343994</v>
          </cell>
          <cell r="O167">
            <v>0.20153935162564626</v>
          </cell>
          <cell r="P167">
            <v>0.21351078911220964</v>
          </cell>
          <cell r="Q167">
            <v>0.22619332998547487</v>
          </cell>
          <cell r="R167">
            <v>0.23962921378661206</v>
          </cell>
          <cell r="S167">
            <v>0.25386318908553679</v>
          </cell>
          <cell r="T167">
            <v>0.26894266251721766</v>
          </cell>
          <cell r="U167">
            <v>0.28491785667074038</v>
          </cell>
          <cell r="V167">
            <v>0.30184197735698232</v>
          </cell>
          <cell r="W167">
            <v>0.31977139081198702</v>
          </cell>
          <cell r="X167">
            <v>0.33876581142621903</v>
          </cell>
          <cell r="Y167">
            <v>0.35888850062493644</v>
          </cell>
          <cell r="Z167">
            <v>0.38020647756205761</v>
          </cell>
          <cell r="AA167">
            <v>0.40279074232924378</v>
          </cell>
          <cell r="AB167">
            <v>0.42671651242360081</v>
          </cell>
          <cell r="AC167">
            <v>0.45206347326156265</v>
          </cell>
          <cell r="AD167">
            <v>0.47891604357329942</v>
          </cell>
          <cell r="AE167">
            <v>0.50736365656155336</v>
          </cell>
          <cell r="AF167">
            <v>0.53750105776130952</v>
          </cell>
          <cell r="AG167">
            <v>0.56942862059233124</v>
          </cell>
          <cell r="AH167">
            <v>0.60325268065551563</v>
          </cell>
          <cell r="AI167">
            <v>0.63908588988645321</v>
          </cell>
          <cell r="AJ167">
            <v>0.6770475917457085</v>
          </cell>
          <cell r="AK167">
            <v>0.71726421869540347</v>
          </cell>
          <cell r="AL167">
            <v>0.75986971328591035</v>
          </cell>
          <cell r="AM167">
            <v>0.80500597425509335</v>
          </cell>
          <cell r="AN167">
            <v>0.8528233291258458</v>
          </cell>
          <cell r="AO167">
            <v>0.90348103487592091</v>
          </cell>
          <cell r="AP167">
            <v>0.95714780834755053</v>
          </cell>
          <cell r="AQ167">
            <v>1.0140023881633948</v>
          </cell>
          <cell r="AR167">
            <v>1.0742341300203004</v>
          </cell>
          <cell r="AS167">
            <v>1.1380436373435061</v>
          </cell>
        </row>
        <row r="168">
          <cell r="C168" t="str">
            <v>765KV (SS)</v>
          </cell>
          <cell r="D168">
            <v>0</v>
          </cell>
          <cell r="E168">
            <v>8</v>
          </cell>
          <cell r="H168">
            <v>146.68</v>
          </cell>
          <cell r="I168">
            <v>155.07</v>
          </cell>
          <cell r="J168">
            <v>163.94</v>
          </cell>
          <cell r="K168">
            <v>173.67803599999999</v>
          </cell>
          <cell r="L168">
            <v>0</v>
          </cell>
          <cell r="M168">
            <v>183.99451133839997</v>
          </cell>
          <cell r="N168">
            <v>194.9237853119009</v>
          </cell>
          <cell r="O168">
            <v>206.50225815942778</v>
          </cell>
          <cell r="P168">
            <v>218.76849229409777</v>
          </cell>
          <cell r="Q168">
            <v>231.76334073636716</v>
          </cell>
          <cell r="R168">
            <v>245.53008317610735</v>
          </cell>
          <cell r="S168">
            <v>260.11457011676811</v>
          </cell>
          <cell r="T168">
            <v>275.56537558170413</v>
          </cell>
          <cell r="U168">
            <v>291.9339588912573</v>
          </cell>
          <cell r="V168">
            <v>309.27483604939795</v>
          </cell>
          <cell r="W168">
            <v>327.64576131073215</v>
          </cell>
          <cell r="X168">
            <v>347.10791953258962</v>
          </cell>
          <cell r="Y168">
            <v>367.72612995282543</v>
          </cell>
          <cell r="Z168">
            <v>389.5690620720232</v>
          </cell>
          <cell r="AA168">
            <v>412.70946435910133</v>
          </cell>
          <cell r="AB168">
            <v>437.22440654203189</v>
          </cell>
          <cell r="AC168">
            <v>463.19553629062852</v>
          </cell>
          <cell r="AD168">
            <v>490.70935114629179</v>
          </cell>
          <cell r="AE168">
            <v>519.85748660438151</v>
          </cell>
          <cell r="AF168">
            <v>550.73702130868173</v>
          </cell>
          <cell r="AG168">
            <v>583.45080037441733</v>
          </cell>
          <cell r="AH168">
            <v>618.10777791665771</v>
          </cell>
          <cell r="AI168">
            <v>654.82337992490716</v>
          </cell>
          <cell r="AJ168">
            <v>693.7198886924466</v>
          </cell>
          <cell r="AK168">
            <v>734.92685008077785</v>
          </cell>
          <cell r="AL168">
            <v>778.58150497557597</v>
          </cell>
          <cell r="AM168">
            <v>824.82924637112512</v>
          </cell>
          <cell r="AN168">
            <v>873.82410360556992</v>
          </cell>
          <cell r="AO168">
            <v>925.7292553597407</v>
          </cell>
          <cell r="AP168">
            <v>980.71757312810917</v>
          </cell>
          <cell r="AQ168">
            <v>1038.9721969719187</v>
          </cell>
          <cell r="AR168">
            <v>1100.6871454720506</v>
          </cell>
          <cell r="AS168">
            <v>1166.0679619130904</v>
          </cell>
        </row>
        <row r="169">
          <cell r="C169" t="str">
            <v>400KV (SS)</v>
          </cell>
          <cell r="D169">
            <v>0</v>
          </cell>
          <cell r="E169">
            <v>9</v>
          </cell>
          <cell r="H169">
            <v>104.78</v>
          </cell>
          <cell r="I169">
            <v>110.78</v>
          </cell>
          <cell r="J169">
            <v>117.11</v>
          </cell>
          <cell r="K169">
            <v>124.06633399999998</v>
          </cell>
          <cell r="L169">
            <v>0</v>
          </cell>
          <cell r="M169">
            <v>131.43587423959997</v>
          </cell>
          <cell r="N169">
            <v>139.24316516943219</v>
          </cell>
          <cell r="O169">
            <v>147.51420918049644</v>
          </cell>
          <cell r="P169">
            <v>156.27655320581792</v>
          </cell>
          <cell r="Q169">
            <v>165.55938046624348</v>
          </cell>
          <cell r="R169">
            <v>175.39360766593833</v>
          </cell>
          <cell r="S169">
            <v>185.81198796129505</v>
          </cell>
          <cell r="T169">
            <v>196.84922004619594</v>
          </cell>
          <cell r="U169">
            <v>208.54206371693996</v>
          </cell>
          <cell r="V169">
            <v>220.92946230172618</v>
          </cell>
          <cell r="W169">
            <v>234.05267236244867</v>
          </cell>
          <cell r="X169">
            <v>247.95540110077809</v>
          </cell>
          <cell r="Y169">
            <v>262.6839519261643</v>
          </cell>
          <cell r="Z169">
            <v>278.28737867057845</v>
          </cell>
          <cell r="AA169">
            <v>294.81764896361079</v>
          </cell>
          <cell r="AB169">
            <v>312.32981731204927</v>
          </cell>
          <cell r="AC169">
            <v>330.88220846038496</v>
          </cell>
          <cell r="AD169">
            <v>350.5366116429318</v>
          </cell>
          <cell r="AE169">
            <v>371.35848637452193</v>
          </cell>
          <cell r="AF169">
            <v>393.41718046516849</v>
          </cell>
          <cell r="AG169">
            <v>416.78616098479944</v>
          </cell>
          <cell r="AH169">
            <v>441.54325894729647</v>
          </cell>
          <cell r="AI169">
            <v>467.77092852876581</v>
          </cell>
          <cell r="AJ169">
            <v>495.55652168337446</v>
          </cell>
          <cell r="AK169">
            <v>524.99257907136689</v>
          </cell>
          <cell r="AL169">
            <v>556.17713826820602</v>
          </cell>
          <cell r="AM169">
            <v>589.21406028133742</v>
          </cell>
          <cell r="AN169">
            <v>624.21337546204882</v>
          </cell>
          <cell r="AO169">
            <v>661.29164996449447</v>
          </cell>
          <cell r="AP169">
            <v>700.57237397238532</v>
          </cell>
          <cell r="AQ169">
            <v>742.18637298634496</v>
          </cell>
          <cell r="AR169">
            <v>786.27224354173381</v>
          </cell>
          <cell r="AS169">
            <v>832.97681480811275</v>
          </cell>
        </row>
        <row r="170">
          <cell r="C170" t="str">
            <v>66KV - 400KV (SS)</v>
          </cell>
          <cell r="D170">
            <v>0</v>
          </cell>
          <cell r="E170">
            <v>10</v>
          </cell>
          <cell r="H170">
            <v>15.19</v>
          </cell>
          <cell r="I170">
            <v>16.059999999999999</v>
          </cell>
          <cell r="J170">
            <v>16.97</v>
          </cell>
          <cell r="K170">
            <v>17.978017999999999</v>
          </cell>
          <cell r="L170">
            <v>0</v>
          </cell>
          <cell r="M170">
            <v>19.045912269199995</v>
          </cell>
          <cell r="N170">
            <v>20.177239457990474</v>
          </cell>
          <cell r="O170">
            <v>21.375767481795105</v>
          </cell>
          <cell r="P170">
            <v>22.64548807021373</v>
          </cell>
          <cell r="Q170">
            <v>23.990630061584422</v>
          </cell>
          <cell r="R170">
            <v>25.415673487242536</v>
          </cell>
          <cell r="S170">
            <v>26.925364492384741</v>
          </cell>
          <cell r="T170">
            <v>28.52473114323239</v>
          </cell>
          <cell r="U170">
            <v>30.21910017314039</v>
          </cell>
          <cell r="V170">
            <v>32.014114723424925</v>
          </cell>
          <cell r="W170">
            <v>33.915753137996361</v>
          </cell>
          <cell r="X170">
            <v>35.930348874393339</v>
          </cell>
          <cell r="Y170">
            <v>38.064611597532299</v>
          </cell>
          <cell r="Z170">
            <v>40.325649526425714</v>
          </cell>
          <cell r="AA170">
            <v>42.720993108295396</v>
          </cell>
          <cell r="AB170">
            <v>45.258620098928141</v>
          </cell>
          <cell r="AC170">
            <v>47.946982132804465</v>
          </cell>
          <cell r="AD170">
            <v>50.795032871493042</v>
          </cell>
          <cell r="AE170">
            <v>53.812257824059721</v>
          </cell>
          <cell r="AF170">
            <v>57.008705938808859</v>
          </cell>
          <cell r="AG170">
            <v>60.395023071574101</v>
          </cell>
          <cell r="AH170">
            <v>63.982487442025594</v>
          </cell>
          <cell r="AI170">
            <v>67.78304719608191</v>
          </cell>
          <cell r="AJ170">
            <v>71.809360199529166</v>
          </cell>
          <cell r="AK170">
            <v>76.074836195381195</v>
          </cell>
          <cell r="AL170">
            <v>80.593681465386837</v>
          </cell>
          <cell r="AM170">
            <v>85.380946144430808</v>
          </cell>
          <cell r="AN170">
            <v>90.452574345409985</v>
          </cell>
          <cell r="AO170">
            <v>95.825457261527333</v>
          </cell>
          <cell r="AP170">
            <v>101.51748942286204</v>
          </cell>
          <cell r="AQ170">
            <v>107.54762829458004</v>
          </cell>
          <cell r="AR170">
            <v>113.93595741527808</v>
          </cell>
          <cell r="AS170">
            <v>120.70375328574559</v>
          </cell>
        </row>
        <row r="171">
          <cell r="C171" t="str">
            <v>66KV- (SS)</v>
          </cell>
          <cell r="D171">
            <v>0</v>
          </cell>
          <cell r="E171">
            <v>11</v>
          </cell>
          <cell r="H171">
            <v>3.17</v>
          </cell>
          <cell r="I171">
            <v>3.36</v>
          </cell>
          <cell r="J171">
            <v>3.55</v>
          </cell>
          <cell r="K171">
            <v>3.7608699999999993</v>
          </cell>
          <cell r="L171">
            <v>0</v>
          </cell>
          <cell r="M171">
            <v>3.984265677999999</v>
          </cell>
          <cell r="N171">
            <v>4.2209310592731981</v>
          </cell>
          <cell r="O171">
            <v>4.4716543641940261</v>
          </cell>
          <cell r="P171">
            <v>4.7372706334271504</v>
          </cell>
          <cell r="Q171">
            <v>5.0186645090527229</v>
          </cell>
          <cell r="R171">
            <v>5.3167731808904541</v>
          </cell>
          <cell r="S171">
            <v>5.6325895078353465</v>
          </cell>
          <cell r="T171">
            <v>5.9671653246007654</v>
          </cell>
          <cell r="U171">
            <v>6.3216149448820502</v>
          </cell>
          <cell r="V171">
            <v>6.6971188726080433</v>
          </cell>
          <cell r="W171">
            <v>7.0949277336409606</v>
          </cell>
          <cell r="X171">
            <v>7.5163664410192332</v>
          </cell>
          <cell r="Y171">
            <v>7.9628386076157751</v>
          </cell>
          <cell r="Z171">
            <v>8.4358312209081507</v>
          </cell>
          <cell r="AA171">
            <v>8.9369195954300942</v>
          </cell>
          <cell r="AB171">
            <v>9.4677726193986409</v>
          </cell>
          <cell r="AC171">
            <v>10.030158312990919</v>
          </cell>
          <cell r="AD171">
            <v>10.625949716782578</v>
          </cell>
          <cell r="AE171">
            <v>11.257131129959463</v>
          </cell>
          <cell r="AF171">
            <v>11.925804719079053</v>
          </cell>
          <cell r="AG171">
            <v>12.634197519392348</v>
          </cell>
          <cell r="AH171">
            <v>13.384668852044252</v>
          </cell>
          <cell r="AI171">
            <v>14.179718181855678</v>
          </cell>
          <cell r="AJ171">
            <v>15.021993441857903</v>
          </cell>
          <cell r="AK171">
            <v>15.914299852304261</v>
          </cell>
          <cell r="AL171">
            <v>16.859609263531134</v>
          </cell>
          <cell r="AM171">
            <v>17.861070053784882</v>
          </cell>
          <cell r="AN171">
            <v>18.922017614979701</v>
          </cell>
          <cell r="AO171">
            <v>20.045985461309492</v>
          </cell>
          <cell r="AP171">
            <v>21.236716997711273</v>
          </cell>
          <cell r="AQ171">
            <v>22.498177987375321</v>
          </cell>
          <cell r="AR171">
            <v>23.834569759825413</v>
          </cell>
          <cell r="AS171">
            <v>25.250343203559041</v>
          </cell>
        </row>
        <row r="218">
          <cell r="C218" t="str">
            <v>Yes</v>
          </cell>
          <cell r="D218" t="str">
            <v>Yes</v>
          </cell>
          <cell r="E218" t="str">
            <v>Yes</v>
          </cell>
          <cell r="F218" t="str">
            <v>Yes</v>
          </cell>
        </row>
        <row r="219">
          <cell r="E219">
            <v>1</v>
          </cell>
          <cell r="F219">
            <v>0.9</v>
          </cell>
          <cell r="G219">
            <v>40</v>
          </cell>
        </row>
        <row r="220">
          <cell r="E220">
            <v>1</v>
          </cell>
          <cell r="G220">
            <v>40</v>
          </cell>
        </row>
        <row r="251">
          <cell r="C251" t="str">
            <v>No</v>
          </cell>
        </row>
        <row r="318">
          <cell r="D318" t="str">
            <v>No</v>
          </cell>
        </row>
        <row r="357">
          <cell r="C357">
            <v>1</v>
          </cell>
          <cell r="G357" t="str">
            <v>No</v>
          </cell>
        </row>
        <row r="358">
          <cell r="C358">
            <v>1</v>
          </cell>
          <cell r="G358" t="str">
            <v>No</v>
          </cell>
        </row>
        <row r="359">
          <cell r="C359">
            <v>1</v>
          </cell>
          <cell r="G359" t="str">
            <v>No</v>
          </cell>
        </row>
        <row r="360">
          <cell r="C360">
            <v>1</v>
          </cell>
          <cell r="G360" t="str">
            <v>No</v>
          </cell>
        </row>
        <row r="361">
          <cell r="C361">
            <v>0.74</v>
          </cell>
          <cell r="G36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K7">
            <v>1968.7688214663315</v>
          </cell>
        </row>
      </sheetData>
      <sheetData sheetId="19"/>
      <sheetData sheetId="20">
        <row r="4">
          <cell r="B4">
            <v>135.34</v>
          </cell>
        </row>
      </sheetData>
      <sheetData sheetId="21">
        <row r="7">
          <cell r="N7">
            <v>2090.9565884739372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Pixyl"/>
      <sheetName val="List_ratios"/>
      <sheetName val="Graphs - Local"/>
      <sheetName val="Graphs - Foreign"/>
      <sheetName val="EVA (1)"/>
      <sheetName val="W (1)"/>
      <sheetName val="Results (1)"/>
      <sheetName val="EVA (2)"/>
      <sheetName val="W (2)"/>
      <sheetName val="Results (2)"/>
      <sheetName val="Cedargro"/>
      <sheetName val="Stell Farm"/>
      <sheetName val="Distillers"/>
      <sheetName val="Busby"/>
      <sheetName val="Schweppes"/>
      <sheetName val="AVI"/>
      <sheetName val="Starbuck"/>
      <sheetName val="Green Mountain"/>
      <sheetName val="Illy"/>
      <sheetName val="Douwe Egberts- Saralee"/>
      <sheetName val="Nestle"/>
      <sheetName val="Foschini"/>
      <sheetName val="LA Retail"/>
      <sheetName val="Peer Ratios &amp; Graphs"/>
      <sheetName val="EVA Calculations"/>
      <sheetName val="Headcount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07FINAL"/>
      <sheetName val="WT0309"/>
      <sheetName val="WT0308"/>
      <sheetName val="Dec07 IT"/>
      <sheetName val="Sheet1"/>
      <sheetName val="summary"/>
      <sheetName val="combnd0708(IT)"/>
      <sheetName val="combnd 07-08"/>
      <sheetName val="combnd 08 09"/>
      <sheetName val="HNG mar09ACC"/>
      <sheetName val="HNGmar08Acc"/>
      <sheetName val="hngmar08IT"/>
      <sheetName val="ace"/>
      <sheetName val="hng"/>
      <sheetName val="SEP08IT(REVISED)"/>
      <sheetName val="DEC08IT"/>
      <sheetName val="SEP08IT"/>
      <sheetName val="Budgeted"/>
      <sheetName val="Likely"/>
      <sheetName val="hngmar09"/>
      <sheetName val="hngdec08"/>
      <sheetName val="hngsep08"/>
      <sheetName val="jun08adv"/>
      <sheetName val="Jun08IT"/>
      <sheetName val="sept07 I.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 refreshError="1"/>
      <sheetData sheetId="1" refreshError="1"/>
      <sheetData sheetId="2" refreshError="1"/>
      <sheetData sheetId="3" refreshError="1">
        <row r="20">
          <cell r="X20" t="str">
            <v>FERMENTATION LOSS</v>
          </cell>
        </row>
        <row r="21">
          <cell r="Z21" t="str">
            <v>OUTPUT</v>
          </cell>
          <cell r="AB21" t="str">
            <v>TOTAL</v>
          </cell>
          <cell r="AD21" t="str">
            <v>LOSS</v>
          </cell>
          <cell r="AF21" t="str">
            <v xml:space="preserve">TOTAL </v>
          </cell>
        </row>
        <row r="22">
          <cell r="X22" t="str">
            <v>PRODUCTS</v>
          </cell>
          <cell r="Y22" t="str">
            <v>PROD'N</v>
          </cell>
          <cell r="Z22" t="str">
            <v>PER BATCH</v>
          </cell>
          <cell r="AB22" t="str">
            <v>BATCHES</v>
          </cell>
          <cell r="AD22" t="str">
            <v>PER BATCH</v>
          </cell>
          <cell r="AF22" t="str">
            <v>LOSS</v>
          </cell>
        </row>
        <row r="23">
          <cell r="X23" t="str">
            <v>-</v>
          </cell>
          <cell r="Y23" t="str">
            <v>-</v>
          </cell>
          <cell r="Z23" t="str">
            <v>-</v>
          </cell>
          <cell r="AB23" t="str">
            <v>-</v>
          </cell>
          <cell r="AD23" t="str">
            <v>-</v>
          </cell>
          <cell r="AF23" t="str">
            <v>-</v>
          </cell>
        </row>
        <row r="24">
          <cell r="X24" t="str">
            <v>MONACO</v>
          </cell>
          <cell r="AB24" t="e">
            <v>#DIV/0!</v>
          </cell>
          <cell r="AF24" t="e">
            <v>#DIV/0!</v>
          </cell>
        </row>
        <row r="27">
          <cell r="AF27" t="str">
            <v xml:space="preserve"> </v>
          </cell>
        </row>
        <row r="28">
          <cell r="X28" t="str">
            <v>K-JACK</v>
          </cell>
          <cell r="AB28" t="e">
            <v>#DIV/0!</v>
          </cell>
          <cell r="AF28" t="e">
            <v>#DIV/0!</v>
          </cell>
        </row>
        <row r="30">
          <cell r="AF30" t="str">
            <v xml:space="preserve"> </v>
          </cell>
        </row>
        <row r="31">
          <cell r="X31" t="str">
            <v>CHEESLING</v>
          </cell>
          <cell r="AB31" t="e">
            <v>#DIV/0!</v>
          </cell>
          <cell r="AF31" t="e">
            <v>#DIV/0!</v>
          </cell>
        </row>
        <row r="36">
          <cell r="X36" t="str">
            <v>JEFFS</v>
          </cell>
          <cell r="AB36" t="e">
            <v>#DIV/0!</v>
          </cell>
          <cell r="AF36" t="e">
            <v>#DIV/0!</v>
          </cell>
        </row>
        <row r="38">
          <cell r="AF38" t="str">
            <v>-</v>
          </cell>
        </row>
        <row r="39">
          <cell r="AD39" t="str">
            <v>TOTAL-&gt;</v>
          </cell>
          <cell r="AF39" t="e">
            <v>#DIV/0!</v>
          </cell>
        </row>
        <row r="41">
          <cell r="AF41" t="str">
            <v>=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Sens"/>
      <sheetName val="HNGIL Standalone-&gt;&gt;"/>
      <sheetName val="Key Numbers at a Glance"/>
      <sheetName val="Assum"/>
      <sheetName val="P&amp;L"/>
      <sheetName val="BS"/>
      <sheetName val="CFS"/>
      <sheetName val="Sales - Cons"/>
      <sheetName val="Production"/>
      <sheetName val="Rishra"/>
      <sheetName val="Bahadurgarh"/>
      <sheetName val="Neemrana"/>
      <sheetName val="Rishikesh"/>
      <sheetName val="Pondicherry"/>
      <sheetName val="Nashik"/>
      <sheetName val="AP"/>
      <sheetName val="West_Furnace"/>
      <sheetName val="North_Furnace"/>
      <sheetName val="Admin &amp; Marketing"/>
      <sheetName val="Dep (2)"/>
      <sheetName val="Dep"/>
      <sheetName val="WCap"/>
      <sheetName val="Debt"/>
      <sheetName val="Investments"/>
      <sheetName val="Tax"/>
      <sheetName val="Tax Dep"/>
      <sheetName val="HNGFL Standalone-&gt;&gt;"/>
      <sheetName val="Assum - HNGFL"/>
      <sheetName val="P&amp;L - HNGFL"/>
      <sheetName val="BS - HNGFL"/>
      <sheetName val="CFS - HNGFL"/>
      <sheetName val="WCap - HNGFL"/>
      <sheetName val="Tax - HNGFL"/>
      <sheetName val="Float Glass"/>
      <sheetName val="Processed Glass"/>
      <sheetName val="Dep - HNGFL"/>
      <sheetName val="Tax Dep - HNGFL"/>
      <sheetName val="Debt - HNGFL"/>
      <sheetName val="Debt Schedule - HNGFL"/>
      <sheetName val="Sheet1"/>
    </sheetNames>
    <sheetDataSet>
      <sheetData sheetId="0" refreshError="1"/>
      <sheetData sheetId="1" refreshError="1">
        <row r="10">
          <cell r="C10" t="str">
            <v>Beer</v>
          </cell>
          <cell r="D10" t="str">
            <v>%</v>
          </cell>
          <cell r="I10">
            <v>6.4999999999999947E-2</v>
          </cell>
          <cell r="J10">
            <v>6.4999999999999947E-2</v>
          </cell>
          <cell r="K10">
            <v>6.4999999999999947E-2</v>
          </cell>
          <cell r="L10">
            <v>6.4999999999999947E-2</v>
          </cell>
          <cell r="M10">
            <v>6.4999999999999947E-2</v>
          </cell>
          <cell r="N10">
            <v>6.4999999999999947E-2</v>
          </cell>
          <cell r="O10">
            <v>6.4999999999999947E-2</v>
          </cell>
        </row>
        <row r="11">
          <cell r="C11" t="str">
            <v>Food &amp; Dairy</v>
          </cell>
          <cell r="D11" t="str">
            <v>%</v>
          </cell>
          <cell r="I11">
            <v>6.4999999999999947E-2</v>
          </cell>
          <cell r="J11">
            <v>6.4999999999999947E-2</v>
          </cell>
          <cell r="K11">
            <v>6.4999999999999947E-2</v>
          </cell>
          <cell r="L11">
            <v>6.4999999999999947E-2</v>
          </cell>
          <cell r="M11">
            <v>6.4999999999999947E-2</v>
          </cell>
          <cell r="N11">
            <v>6.4999999999999947E-2</v>
          </cell>
          <cell r="O11">
            <v>6.4999999999999947E-2</v>
          </cell>
        </row>
        <row r="12">
          <cell r="C12" t="str">
            <v xml:space="preserve">Household </v>
          </cell>
          <cell r="D12" t="str">
            <v>%</v>
          </cell>
          <cell r="I12">
            <v>0.05</v>
          </cell>
          <cell r="J12">
            <v>0.05</v>
          </cell>
          <cell r="K12">
            <v>0.05</v>
          </cell>
          <cell r="L12">
            <v>0.05</v>
          </cell>
          <cell r="M12">
            <v>0.05</v>
          </cell>
          <cell r="N12">
            <v>0.05</v>
          </cell>
          <cell r="O12">
            <v>0.05</v>
          </cell>
        </row>
        <row r="13">
          <cell r="C13" t="str">
            <v>Liquor</v>
          </cell>
          <cell r="D13" t="str">
            <v>%</v>
          </cell>
          <cell r="I13">
            <v>6.4999999999999947E-2</v>
          </cell>
          <cell r="J13">
            <v>6.4999999999999947E-2</v>
          </cell>
          <cell r="K13">
            <v>6.4999999999999947E-2</v>
          </cell>
          <cell r="L13">
            <v>6.4999999999999947E-2</v>
          </cell>
          <cell r="M13">
            <v>6.4999999999999947E-2</v>
          </cell>
          <cell r="N13">
            <v>6.4999999999999947E-2</v>
          </cell>
          <cell r="O13">
            <v>6.4999999999999947E-2</v>
          </cell>
        </row>
        <row r="14">
          <cell r="C14" t="str">
            <v>Pharmaceuticals</v>
          </cell>
          <cell r="D14" t="str">
            <v>%</v>
          </cell>
          <cell r="I14">
            <v>0.03</v>
          </cell>
          <cell r="J14">
            <v>0.03</v>
          </cell>
          <cell r="K14">
            <v>0.03</v>
          </cell>
          <cell r="L14">
            <v>0.03</v>
          </cell>
          <cell r="M14">
            <v>0.03</v>
          </cell>
          <cell r="N14">
            <v>0.03</v>
          </cell>
          <cell r="O14">
            <v>0.03</v>
          </cell>
        </row>
        <row r="15">
          <cell r="C15" t="str">
            <v>Soft Drinks</v>
          </cell>
          <cell r="D15" t="str">
            <v>%</v>
          </cell>
          <cell r="I15">
            <v>6.4999999999999947E-2</v>
          </cell>
          <cell r="J15">
            <v>6.4999999999999947E-2</v>
          </cell>
          <cell r="K15">
            <v>6.4999999999999947E-2</v>
          </cell>
          <cell r="L15">
            <v>6.4999999999999947E-2</v>
          </cell>
          <cell r="M15">
            <v>6.4999999999999947E-2</v>
          </cell>
          <cell r="N15">
            <v>6.4999999999999947E-2</v>
          </cell>
          <cell r="O15">
            <v>6.4999999999999947E-2</v>
          </cell>
        </row>
        <row r="16">
          <cell r="C16" t="str">
            <v>Toiletries</v>
          </cell>
          <cell r="D16" t="str">
            <v>%</v>
          </cell>
          <cell r="I16">
            <v>0.05</v>
          </cell>
          <cell r="J16">
            <v>0.05</v>
          </cell>
          <cell r="K16">
            <v>0.05</v>
          </cell>
          <cell r="L16">
            <v>0.05</v>
          </cell>
          <cell r="M16">
            <v>0.05</v>
          </cell>
          <cell r="N16">
            <v>0.05</v>
          </cell>
          <cell r="O16">
            <v>0.05</v>
          </cell>
        </row>
        <row r="17">
          <cell r="C17" t="str">
            <v>Vials</v>
          </cell>
          <cell r="D17" t="str">
            <v>%</v>
          </cell>
          <cell r="I17">
            <v>0.03</v>
          </cell>
          <cell r="J17">
            <v>0.03</v>
          </cell>
          <cell r="K17">
            <v>0.03</v>
          </cell>
          <cell r="L17">
            <v>0.03</v>
          </cell>
          <cell r="M17">
            <v>0.03</v>
          </cell>
          <cell r="N17">
            <v>0.03</v>
          </cell>
          <cell r="O17">
            <v>0.03</v>
          </cell>
        </row>
        <row r="18">
          <cell r="C18" t="str">
            <v>Tumblers</v>
          </cell>
          <cell r="D18" t="str">
            <v>%</v>
          </cell>
          <cell r="I18">
            <v>0.04</v>
          </cell>
          <cell r="J18">
            <v>0.04</v>
          </cell>
          <cell r="K18">
            <v>0.04</v>
          </cell>
          <cell r="L18">
            <v>0.04</v>
          </cell>
          <cell r="M18">
            <v>0.04</v>
          </cell>
          <cell r="N18">
            <v>0.04</v>
          </cell>
          <cell r="O18">
            <v>0.04</v>
          </cell>
        </row>
        <row r="21">
          <cell r="C21" t="str">
            <v>Silica Sand</v>
          </cell>
          <cell r="D21" t="str">
            <v>%</v>
          </cell>
          <cell r="I21">
            <v>0.06</v>
          </cell>
          <cell r="J21">
            <v>0.06</v>
          </cell>
          <cell r="K21">
            <v>0.06</v>
          </cell>
          <cell r="L21">
            <v>0.06</v>
          </cell>
          <cell r="M21">
            <v>0.06</v>
          </cell>
          <cell r="N21">
            <v>0.06</v>
          </cell>
          <cell r="O21">
            <v>0.06</v>
          </cell>
        </row>
        <row r="22">
          <cell r="C22" t="str">
            <v>Soda Ash</v>
          </cell>
          <cell r="D22" t="str">
            <v>%</v>
          </cell>
          <cell r="I22">
            <v>0.06</v>
          </cell>
          <cell r="J22">
            <v>0.06</v>
          </cell>
          <cell r="K22">
            <v>0.06</v>
          </cell>
          <cell r="L22">
            <v>0.06</v>
          </cell>
          <cell r="M22">
            <v>0.06</v>
          </cell>
          <cell r="N22">
            <v>0.06</v>
          </cell>
          <cell r="O22">
            <v>0.06</v>
          </cell>
        </row>
        <row r="23">
          <cell r="C23" t="str">
            <v>Cullet</v>
          </cell>
          <cell r="D23" t="str">
            <v>%</v>
          </cell>
          <cell r="I23">
            <v>0.06</v>
          </cell>
          <cell r="J23">
            <v>0.06</v>
          </cell>
          <cell r="K23">
            <v>0.06</v>
          </cell>
          <cell r="L23">
            <v>0.06</v>
          </cell>
          <cell r="M23">
            <v>0.06</v>
          </cell>
          <cell r="N23">
            <v>0.06</v>
          </cell>
          <cell r="O23">
            <v>0.06</v>
          </cell>
        </row>
        <row r="24">
          <cell r="C24" t="str">
            <v>Others</v>
          </cell>
          <cell r="D24" t="str">
            <v>%</v>
          </cell>
          <cell r="I24">
            <v>0.06</v>
          </cell>
          <cell r="J24">
            <v>0.06</v>
          </cell>
          <cell r="K24">
            <v>0.06</v>
          </cell>
          <cell r="L24">
            <v>0.06</v>
          </cell>
          <cell r="M24">
            <v>0.06</v>
          </cell>
          <cell r="N24">
            <v>0.06</v>
          </cell>
          <cell r="O24">
            <v>0.06</v>
          </cell>
        </row>
        <row r="27">
          <cell r="C27" t="str">
            <v>Packing costs</v>
          </cell>
          <cell r="D27" t="str">
            <v>%</v>
          </cell>
          <cell r="I27">
            <v>0.03</v>
          </cell>
          <cell r="J27">
            <v>0.03</v>
          </cell>
          <cell r="K27">
            <v>0.03</v>
          </cell>
          <cell r="L27">
            <v>0.03</v>
          </cell>
          <cell r="M27">
            <v>0.03</v>
          </cell>
          <cell r="N27">
            <v>0.03</v>
          </cell>
          <cell r="O27">
            <v>0.03</v>
          </cell>
        </row>
        <row r="28">
          <cell r="C28" t="str">
            <v>Stores &amp; spares</v>
          </cell>
          <cell r="D28" t="str">
            <v>%</v>
          </cell>
          <cell r="I28">
            <v>0.03</v>
          </cell>
          <cell r="J28">
            <v>0.03</v>
          </cell>
          <cell r="K28">
            <v>0.03</v>
          </cell>
          <cell r="L28">
            <v>0.03</v>
          </cell>
          <cell r="M28">
            <v>0.03</v>
          </cell>
          <cell r="N28">
            <v>0.03</v>
          </cell>
          <cell r="O28">
            <v>0.03</v>
          </cell>
        </row>
        <row r="29">
          <cell r="C29" t="str">
            <v>Other production overheads</v>
          </cell>
          <cell r="D29" t="str">
            <v>%</v>
          </cell>
          <cell r="I29">
            <v>0.03</v>
          </cell>
          <cell r="J29">
            <v>0.03</v>
          </cell>
          <cell r="K29">
            <v>0.03</v>
          </cell>
          <cell r="L29">
            <v>0.03</v>
          </cell>
          <cell r="M29">
            <v>0.03</v>
          </cell>
          <cell r="N29">
            <v>0.03</v>
          </cell>
          <cell r="O29">
            <v>0.03</v>
          </cell>
        </row>
        <row r="30">
          <cell r="C30" t="str">
            <v>Other selling variable expenses</v>
          </cell>
          <cell r="D30" t="str">
            <v>%</v>
          </cell>
          <cell r="I30">
            <v>0.03</v>
          </cell>
          <cell r="J30">
            <v>0.03</v>
          </cell>
          <cell r="K30">
            <v>0.03</v>
          </cell>
          <cell r="L30">
            <v>0.03</v>
          </cell>
          <cell r="M30">
            <v>0.03</v>
          </cell>
          <cell r="N30">
            <v>0.03</v>
          </cell>
          <cell r="O30">
            <v>0.03</v>
          </cell>
        </row>
        <row r="33">
          <cell r="C33" t="str">
            <v>Purchased Electricity</v>
          </cell>
          <cell r="D33" t="str">
            <v>%</v>
          </cell>
          <cell r="I33">
            <v>0.05</v>
          </cell>
          <cell r="J33">
            <v>6.0000000000000005E-2</v>
          </cell>
          <cell r="K33">
            <v>6.0000000000000005E-2</v>
          </cell>
          <cell r="L33">
            <v>6.0000000000000005E-2</v>
          </cell>
          <cell r="M33">
            <v>6.0000000000000005E-2</v>
          </cell>
          <cell r="N33">
            <v>6.0000000000000005E-2</v>
          </cell>
          <cell r="O33">
            <v>6.0000000000000005E-2</v>
          </cell>
        </row>
        <row r="34">
          <cell r="C34" t="str">
            <v>L.P.G.</v>
          </cell>
          <cell r="D34" t="str">
            <v>%</v>
          </cell>
          <cell r="I34">
            <v>0.05</v>
          </cell>
          <cell r="J34">
            <v>6.0000000000000005E-2</v>
          </cell>
          <cell r="K34">
            <v>6.0000000000000005E-2</v>
          </cell>
          <cell r="L34">
            <v>6.0000000000000005E-2</v>
          </cell>
          <cell r="M34">
            <v>6.0000000000000005E-2</v>
          </cell>
          <cell r="N34">
            <v>6.0000000000000005E-2</v>
          </cell>
          <cell r="O34">
            <v>6.0000000000000005E-2</v>
          </cell>
        </row>
        <row r="35">
          <cell r="C35" t="str">
            <v>L.D.O.</v>
          </cell>
          <cell r="D35" t="str">
            <v>%</v>
          </cell>
          <cell r="I35">
            <v>0.05</v>
          </cell>
          <cell r="J35">
            <v>6.0000000000000005E-2</v>
          </cell>
          <cell r="K35">
            <v>6.0000000000000005E-2</v>
          </cell>
          <cell r="L35">
            <v>6.0000000000000005E-2</v>
          </cell>
          <cell r="M35">
            <v>6.0000000000000005E-2</v>
          </cell>
          <cell r="N35">
            <v>6.0000000000000005E-2</v>
          </cell>
          <cell r="O35">
            <v>6.0000000000000005E-2</v>
          </cell>
        </row>
        <row r="36">
          <cell r="C36" t="str">
            <v>F-Oil/ RFO / Equv.Oil</v>
          </cell>
          <cell r="D36" t="str">
            <v>%</v>
          </cell>
          <cell r="I36">
            <v>0.05</v>
          </cell>
          <cell r="J36">
            <v>6.0000000000000005E-2</v>
          </cell>
          <cell r="K36">
            <v>6.0000000000000005E-2</v>
          </cell>
          <cell r="L36">
            <v>6.0000000000000005E-2</v>
          </cell>
          <cell r="M36">
            <v>6.0000000000000005E-2</v>
          </cell>
          <cell r="N36">
            <v>6.0000000000000005E-2</v>
          </cell>
          <cell r="O36">
            <v>6.0000000000000005E-2</v>
          </cell>
        </row>
        <row r="37">
          <cell r="C37" t="str">
            <v>L.N.G.</v>
          </cell>
          <cell r="D37" t="str">
            <v>%</v>
          </cell>
          <cell r="I37">
            <v>0.05</v>
          </cell>
          <cell r="J37">
            <v>6.0000000000000005E-2</v>
          </cell>
          <cell r="K37">
            <v>6.0000000000000005E-2</v>
          </cell>
          <cell r="L37">
            <v>6.0000000000000005E-2</v>
          </cell>
          <cell r="M37">
            <v>6.0000000000000005E-2</v>
          </cell>
          <cell r="N37">
            <v>6.0000000000000005E-2</v>
          </cell>
          <cell r="O37">
            <v>6.0000000000000005E-2</v>
          </cell>
        </row>
        <row r="38">
          <cell r="C38" t="str">
            <v>H.S.D.</v>
          </cell>
          <cell r="D38" t="str">
            <v>%</v>
          </cell>
          <cell r="I38">
            <v>0.05</v>
          </cell>
          <cell r="J38">
            <v>6.0000000000000005E-2</v>
          </cell>
          <cell r="K38">
            <v>6.0000000000000005E-2</v>
          </cell>
          <cell r="L38">
            <v>6.0000000000000005E-2</v>
          </cell>
          <cell r="M38">
            <v>6.0000000000000005E-2</v>
          </cell>
          <cell r="N38">
            <v>6.0000000000000005E-2</v>
          </cell>
          <cell r="O38">
            <v>6.0000000000000005E-2</v>
          </cell>
        </row>
        <row r="39">
          <cell r="C39" t="str">
            <v xml:space="preserve">H.P.S.        </v>
          </cell>
          <cell r="D39" t="str">
            <v>%</v>
          </cell>
          <cell r="I39">
            <v>0.05</v>
          </cell>
          <cell r="J39">
            <v>6.0000000000000005E-2</v>
          </cell>
          <cell r="K39">
            <v>6.0000000000000005E-2</v>
          </cell>
          <cell r="L39">
            <v>6.0000000000000005E-2</v>
          </cell>
          <cell r="M39">
            <v>6.0000000000000005E-2</v>
          </cell>
          <cell r="N39">
            <v>6.0000000000000005E-2</v>
          </cell>
          <cell r="O39">
            <v>6.0000000000000005E-2</v>
          </cell>
        </row>
        <row r="48">
          <cell r="F48">
            <v>0</v>
          </cell>
        </row>
        <row r="51">
          <cell r="F51">
            <v>5</v>
          </cell>
        </row>
        <row r="52">
          <cell r="F52">
            <v>0.09</v>
          </cell>
        </row>
        <row r="55">
          <cell r="C55" t="str">
            <v>% MPBF</v>
          </cell>
          <cell r="D55" t="str">
            <v>%</v>
          </cell>
          <cell r="I55">
            <v>0.75</v>
          </cell>
          <cell r="J55">
            <v>0.75</v>
          </cell>
          <cell r="K55">
            <v>0.5</v>
          </cell>
          <cell r="L55">
            <v>0.5</v>
          </cell>
          <cell r="M55">
            <v>0.5</v>
          </cell>
          <cell r="N55">
            <v>0.5</v>
          </cell>
          <cell r="O55">
            <v>0.5</v>
          </cell>
        </row>
        <row r="62">
          <cell r="C62" t="str">
            <v>Float glass plant</v>
          </cell>
        </row>
        <row r="63">
          <cell r="C63" t="str">
            <v>Clear Glass - 2 mm to 6 mm</v>
          </cell>
          <cell r="D63" t="str">
            <v>%</v>
          </cell>
          <cell r="I63">
            <v>0.04</v>
          </cell>
          <cell r="J63">
            <v>0.04</v>
          </cell>
          <cell r="K63">
            <v>0.04</v>
          </cell>
          <cell r="L63">
            <v>0.04</v>
          </cell>
          <cell r="M63">
            <v>0.04</v>
          </cell>
          <cell r="N63">
            <v>0.04</v>
          </cell>
          <cell r="O63">
            <v>0.04</v>
          </cell>
        </row>
        <row r="64">
          <cell r="C64" t="str">
            <v>Clear Glass - 8 mm, 10 mm, 12 mm</v>
          </cell>
          <cell r="D64" t="str">
            <v>%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  <cell r="N64">
            <v>0.04</v>
          </cell>
          <cell r="O64">
            <v>0.04</v>
          </cell>
        </row>
        <row r="65">
          <cell r="C65" t="str">
            <v>Tinted Glass - 2 mm to 6 mm</v>
          </cell>
          <cell r="D65" t="str">
            <v>%</v>
          </cell>
          <cell r="I65">
            <v>0.04</v>
          </cell>
          <cell r="J65">
            <v>0.04</v>
          </cell>
          <cell r="K65">
            <v>0.04</v>
          </cell>
          <cell r="L65">
            <v>0.04</v>
          </cell>
          <cell r="M65">
            <v>0.04</v>
          </cell>
          <cell r="N65">
            <v>0.04</v>
          </cell>
          <cell r="O65">
            <v>0.04</v>
          </cell>
        </row>
        <row r="66">
          <cell r="C66" t="str">
            <v>Tinted Glass - 8 mm, 10 mm, 12 mm</v>
          </cell>
          <cell r="D66" t="str">
            <v>%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  <cell r="N66">
            <v>0.04</v>
          </cell>
          <cell r="O66">
            <v>0.04</v>
          </cell>
        </row>
        <row r="67">
          <cell r="C67" t="str">
            <v>Off-shade</v>
          </cell>
          <cell r="D67" t="str">
            <v>%</v>
          </cell>
          <cell r="I67">
            <v>0.04</v>
          </cell>
          <cell r="J67">
            <v>0.04</v>
          </cell>
          <cell r="K67">
            <v>0.04</v>
          </cell>
          <cell r="L67">
            <v>0.04</v>
          </cell>
          <cell r="M67">
            <v>0.04</v>
          </cell>
          <cell r="N67">
            <v>0.04</v>
          </cell>
          <cell r="O67">
            <v>0.04</v>
          </cell>
        </row>
        <row r="68">
          <cell r="C68" t="str">
            <v>Processing Plant</v>
          </cell>
        </row>
        <row r="69">
          <cell r="C69" t="str">
            <v>IGU</v>
          </cell>
          <cell r="D69" t="str">
            <v>%</v>
          </cell>
          <cell r="I69">
            <v>0.04</v>
          </cell>
          <cell r="J69">
            <v>0.04</v>
          </cell>
          <cell r="K69">
            <v>0.04</v>
          </cell>
          <cell r="L69">
            <v>0.04</v>
          </cell>
          <cell r="M69">
            <v>0.04</v>
          </cell>
          <cell r="N69">
            <v>0.04</v>
          </cell>
          <cell r="O69">
            <v>0.04</v>
          </cell>
        </row>
        <row r="70">
          <cell r="C70" t="str">
            <v>Tempered Glass</v>
          </cell>
          <cell r="D70" t="str">
            <v>%</v>
          </cell>
          <cell r="I70">
            <v>0.04</v>
          </cell>
          <cell r="J70">
            <v>0.04</v>
          </cell>
          <cell r="K70">
            <v>0.04</v>
          </cell>
          <cell r="L70">
            <v>0.04</v>
          </cell>
          <cell r="M70">
            <v>0.04</v>
          </cell>
          <cell r="N70">
            <v>0.04</v>
          </cell>
          <cell r="O70">
            <v>0.04</v>
          </cell>
        </row>
        <row r="73">
          <cell r="C73" t="str">
            <v xml:space="preserve">Silica Sand </v>
          </cell>
          <cell r="D73" t="str">
            <v>%</v>
          </cell>
          <cell r="I73">
            <v>0.06</v>
          </cell>
          <cell r="J73">
            <v>0.06</v>
          </cell>
          <cell r="K73">
            <v>0.06</v>
          </cell>
          <cell r="L73">
            <v>0.06</v>
          </cell>
          <cell r="M73">
            <v>0.06</v>
          </cell>
          <cell r="N73">
            <v>0.06</v>
          </cell>
          <cell r="O73">
            <v>0.06</v>
          </cell>
        </row>
        <row r="74">
          <cell r="C74" t="str">
            <v>Quartz Powder</v>
          </cell>
          <cell r="D74" t="str">
            <v>%</v>
          </cell>
          <cell r="I74">
            <v>0.06</v>
          </cell>
          <cell r="J74">
            <v>0.06</v>
          </cell>
          <cell r="K74">
            <v>0.06</v>
          </cell>
          <cell r="L74">
            <v>0.06</v>
          </cell>
          <cell r="M74">
            <v>0.06</v>
          </cell>
          <cell r="N74">
            <v>0.06</v>
          </cell>
          <cell r="O74">
            <v>0.06</v>
          </cell>
        </row>
        <row r="75">
          <cell r="C75" t="str">
            <v xml:space="preserve">Soda Ash </v>
          </cell>
          <cell r="D75" t="str">
            <v>%</v>
          </cell>
          <cell r="I75">
            <v>0.06</v>
          </cell>
          <cell r="J75">
            <v>0.06</v>
          </cell>
          <cell r="K75">
            <v>0.06</v>
          </cell>
          <cell r="L75">
            <v>0.06</v>
          </cell>
          <cell r="M75">
            <v>0.06</v>
          </cell>
          <cell r="N75">
            <v>0.06</v>
          </cell>
          <cell r="O75">
            <v>0.06</v>
          </cell>
        </row>
        <row r="76">
          <cell r="C76" t="str">
            <v>Limestone</v>
          </cell>
          <cell r="D76" t="str">
            <v>%</v>
          </cell>
          <cell r="I76">
            <v>0.06</v>
          </cell>
          <cell r="J76">
            <v>0.06</v>
          </cell>
          <cell r="K76">
            <v>0.06</v>
          </cell>
          <cell r="L76">
            <v>0.06</v>
          </cell>
          <cell r="M76">
            <v>0.06</v>
          </cell>
          <cell r="N76">
            <v>0.06</v>
          </cell>
          <cell r="O76">
            <v>0.06</v>
          </cell>
        </row>
        <row r="77">
          <cell r="C77" t="str">
            <v>Feldspar</v>
          </cell>
          <cell r="D77" t="str">
            <v>%</v>
          </cell>
          <cell r="I77">
            <v>0.06</v>
          </cell>
          <cell r="J77">
            <v>0.06</v>
          </cell>
          <cell r="K77">
            <v>0.06</v>
          </cell>
          <cell r="L77">
            <v>0.06</v>
          </cell>
          <cell r="M77">
            <v>0.06</v>
          </cell>
          <cell r="N77">
            <v>0.06</v>
          </cell>
          <cell r="O77">
            <v>0.06</v>
          </cell>
        </row>
        <row r="78">
          <cell r="C78" t="str">
            <v>Dolomite</v>
          </cell>
          <cell r="D78" t="str">
            <v>%</v>
          </cell>
          <cell r="I78">
            <v>0.06</v>
          </cell>
          <cell r="J78">
            <v>0.06</v>
          </cell>
          <cell r="K78">
            <v>0.06</v>
          </cell>
          <cell r="L78">
            <v>0.06</v>
          </cell>
          <cell r="M78">
            <v>0.06</v>
          </cell>
          <cell r="N78">
            <v>0.06</v>
          </cell>
          <cell r="O78">
            <v>0.06</v>
          </cell>
        </row>
        <row r="79">
          <cell r="C79" t="str">
            <v>Cullets</v>
          </cell>
          <cell r="D79" t="str">
            <v>%</v>
          </cell>
          <cell r="I79">
            <v>0.06</v>
          </cell>
          <cell r="J79">
            <v>0.06</v>
          </cell>
          <cell r="K79">
            <v>0.06</v>
          </cell>
          <cell r="L79">
            <v>0.06</v>
          </cell>
          <cell r="M79">
            <v>0.06</v>
          </cell>
          <cell r="N79">
            <v>0.06</v>
          </cell>
          <cell r="O79">
            <v>0.06</v>
          </cell>
        </row>
        <row r="80">
          <cell r="C80" t="str">
            <v>Other Chemicals</v>
          </cell>
          <cell r="D80" t="str">
            <v>%</v>
          </cell>
          <cell r="I80">
            <v>0.06</v>
          </cell>
          <cell r="J80">
            <v>0.06</v>
          </cell>
          <cell r="K80">
            <v>0.06</v>
          </cell>
          <cell r="L80">
            <v>0.06</v>
          </cell>
          <cell r="M80">
            <v>0.06</v>
          </cell>
          <cell r="N80">
            <v>0.06</v>
          </cell>
          <cell r="O80">
            <v>0.06</v>
          </cell>
        </row>
        <row r="81">
          <cell r="C81" t="str">
            <v>Consumables</v>
          </cell>
          <cell r="D81" t="str">
            <v>%</v>
          </cell>
          <cell r="I81">
            <v>0.06</v>
          </cell>
          <cell r="J81">
            <v>0.06</v>
          </cell>
          <cell r="K81">
            <v>0.06</v>
          </cell>
          <cell r="L81">
            <v>0.06</v>
          </cell>
          <cell r="M81">
            <v>0.06</v>
          </cell>
          <cell r="N81">
            <v>0.06</v>
          </cell>
          <cell r="O81">
            <v>0.06</v>
          </cell>
        </row>
        <row r="84">
          <cell r="C84" t="str">
            <v>Power &amp; Fuel</v>
          </cell>
          <cell r="D84" t="str">
            <v>%</v>
          </cell>
          <cell r="I84">
            <v>0.03</v>
          </cell>
          <cell r="J84">
            <v>0.03</v>
          </cell>
          <cell r="K84">
            <v>0.03</v>
          </cell>
          <cell r="L84">
            <v>3.0000000000000249E-2</v>
          </cell>
          <cell r="M84">
            <v>2.9999999999999805E-2</v>
          </cell>
          <cell r="N84">
            <v>0.03</v>
          </cell>
          <cell r="O84">
            <v>0.03</v>
          </cell>
          <cell r="P84" t="str">
            <v>table_HNGFL_power_cost_growth</v>
          </cell>
        </row>
        <row r="85">
          <cell r="C85" t="str">
            <v>Water cost</v>
          </cell>
          <cell r="D85" t="str">
            <v>%</v>
          </cell>
          <cell r="I85">
            <v>0.03</v>
          </cell>
          <cell r="J85">
            <v>0.03</v>
          </cell>
          <cell r="K85">
            <v>0.03</v>
          </cell>
          <cell r="L85">
            <v>0.03</v>
          </cell>
          <cell r="M85">
            <v>0.03</v>
          </cell>
          <cell r="N85">
            <v>0.03</v>
          </cell>
          <cell r="O85">
            <v>0.03</v>
          </cell>
          <cell r="P85" t="str">
            <v>table_HNGFL_water_cost_growth</v>
          </cell>
        </row>
        <row r="86">
          <cell r="C86" t="str">
            <v>Packing costs</v>
          </cell>
          <cell r="D86" t="str">
            <v>%</v>
          </cell>
          <cell r="I86">
            <v>0.03</v>
          </cell>
          <cell r="J86">
            <v>0.03</v>
          </cell>
          <cell r="K86">
            <v>0.03</v>
          </cell>
          <cell r="L86">
            <v>0.03</v>
          </cell>
          <cell r="M86">
            <v>0.03</v>
          </cell>
          <cell r="N86">
            <v>0.03</v>
          </cell>
          <cell r="O86">
            <v>0.03</v>
          </cell>
          <cell r="P86" t="str">
            <v>table_HNGFL_packing_cost_growth</v>
          </cell>
        </row>
        <row r="87">
          <cell r="C87" t="str">
            <v>Other manufacturing costs</v>
          </cell>
          <cell r="D87" t="str">
            <v>%</v>
          </cell>
          <cell r="I87">
            <v>0.03</v>
          </cell>
          <cell r="J87">
            <v>0.03</v>
          </cell>
          <cell r="K87">
            <v>0.03</v>
          </cell>
          <cell r="L87">
            <v>0.03</v>
          </cell>
          <cell r="M87">
            <v>0.03</v>
          </cell>
          <cell r="N87">
            <v>0.03</v>
          </cell>
          <cell r="O87">
            <v>0.03</v>
          </cell>
        </row>
        <row r="89">
          <cell r="B89" t="str">
            <v>Salary Growth</v>
          </cell>
          <cell r="D89" t="str">
            <v>%</v>
          </cell>
          <cell r="I89">
            <v>0.12</v>
          </cell>
          <cell r="J89">
            <v>0.12</v>
          </cell>
          <cell r="K89">
            <v>0.12</v>
          </cell>
          <cell r="L89">
            <v>0.12</v>
          </cell>
          <cell r="M89">
            <v>0.12</v>
          </cell>
          <cell r="N89">
            <v>0.12</v>
          </cell>
          <cell r="O89">
            <v>0.12</v>
          </cell>
        </row>
        <row r="92">
          <cell r="C92" t="str">
            <v>Stores &amp; spares</v>
          </cell>
          <cell r="D92" t="str">
            <v>%</v>
          </cell>
          <cell r="I92">
            <v>0.03</v>
          </cell>
          <cell r="J92">
            <v>0.03</v>
          </cell>
          <cell r="K92">
            <v>0.03</v>
          </cell>
          <cell r="L92">
            <v>0.03</v>
          </cell>
          <cell r="M92">
            <v>0.03</v>
          </cell>
          <cell r="N92">
            <v>0.03</v>
          </cell>
          <cell r="O92">
            <v>0.03</v>
          </cell>
        </row>
        <row r="93">
          <cell r="C93" t="str">
            <v>Repairs &amp; maintenance</v>
          </cell>
          <cell r="D93" t="str">
            <v>%</v>
          </cell>
          <cell r="I93">
            <v>0.03</v>
          </cell>
          <cell r="J93">
            <v>0.03</v>
          </cell>
          <cell r="K93">
            <v>0.03</v>
          </cell>
          <cell r="L93">
            <v>0.03</v>
          </cell>
          <cell r="M93">
            <v>0.03</v>
          </cell>
          <cell r="N93">
            <v>0.03</v>
          </cell>
          <cell r="O93">
            <v>0.03</v>
          </cell>
        </row>
      </sheetData>
      <sheetData sheetId="2" refreshError="1"/>
      <sheetData sheetId="3" refreshError="1"/>
      <sheetData sheetId="4" refreshError="1">
        <row r="10">
          <cell r="C10" t="str">
            <v>Rishra Furnace I</v>
          </cell>
          <cell r="D10" t="str">
            <v>MT/ day</v>
          </cell>
          <cell r="F10">
            <v>170.02442129629631</v>
          </cell>
          <cell r="G10">
            <v>172.05</v>
          </cell>
          <cell r="H10">
            <v>163.07749999999999</v>
          </cell>
          <cell r="I10">
            <v>170</v>
          </cell>
          <cell r="J10">
            <v>225</v>
          </cell>
          <cell r="K10">
            <v>225</v>
          </cell>
          <cell r="L10">
            <v>225</v>
          </cell>
          <cell r="M10">
            <v>225</v>
          </cell>
          <cell r="N10">
            <v>225</v>
          </cell>
          <cell r="O10">
            <v>225</v>
          </cell>
        </row>
        <row r="11">
          <cell r="C11" t="str">
            <v xml:space="preserve">Rishra Furnace II </v>
          </cell>
          <cell r="D11" t="str">
            <v>MT/ day</v>
          </cell>
          <cell r="F11">
            <v>183.81018518518519</v>
          </cell>
          <cell r="G11">
            <v>190</v>
          </cell>
          <cell r="H11">
            <v>215.02</v>
          </cell>
          <cell r="I11">
            <v>225</v>
          </cell>
          <cell r="J11">
            <v>225</v>
          </cell>
          <cell r="K11">
            <v>225</v>
          </cell>
          <cell r="L11">
            <v>225</v>
          </cell>
          <cell r="M11">
            <v>225</v>
          </cell>
          <cell r="N11">
            <v>225</v>
          </cell>
          <cell r="O11">
            <v>225</v>
          </cell>
        </row>
        <row r="12">
          <cell r="C12" t="str">
            <v>Rishra Furnace VI</v>
          </cell>
          <cell r="D12" t="str">
            <v>MT/ day</v>
          </cell>
          <cell r="F12">
            <v>307.8820601851852</v>
          </cell>
          <cell r="G12">
            <v>318.25</v>
          </cell>
          <cell r="H12">
            <v>324.86399999999998</v>
          </cell>
          <cell r="I12">
            <v>340</v>
          </cell>
          <cell r="J12">
            <v>440</v>
          </cell>
          <cell r="K12">
            <v>456.66666666666669</v>
          </cell>
          <cell r="L12">
            <v>498.75</v>
          </cell>
          <cell r="M12">
            <v>525</v>
          </cell>
          <cell r="N12">
            <v>525</v>
          </cell>
          <cell r="O12">
            <v>525</v>
          </cell>
        </row>
        <row r="13">
          <cell r="C13" t="str">
            <v>Bghr Furnace III</v>
          </cell>
          <cell r="D13" t="str">
            <v>MT/ day</v>
          </cell>
          <cell r="F13">
            <v>329.82864488262925</v>
          </cell>
          <cell r="G13">
            <v>329.3</v>
          </cell>
          <cell r="H13">
            <v>344.04500000000002</v>
          </cell>
          <cell r="I13">
            <v>355</v>
          </cell>
          <cell r="J13">
            <v>355</v>
          </cell>
          <cell r="K13">
            <v>355</v>
          </cell>
          <cell r="L13">
            <v>355</v>
          </cell>
          <cell r="M13">
            <v>355</v>
          </cell>
          <cell r="N13">
            <v>355</v>
          </cell>
          <cell r="O13">
            <v>355</v>
          </cell>
        </row>
        <row r="14">
          <cell r="C14" t="str">
            <v>Bghr Furnace IV</v>
          </cell>
          <cell r="D14" t="str">
            <v>MT/ day</v>
          </cell>
          <cell r="F14">
            <v>147.08574704225359</v>
          </cell>
          <cell r="G14">
            <v>138.17925</v>
          </cell>
          <cell r="H14">
            <v>145.2825</v>
          </cell>
          <cell r="I14">
            <v>275</v>
          </cell>
          <cell r="J14">
            <v>275</v>
          </cell>
          <cell r="K14">
            <v>275</v>
          </cell>
          <cell r="L14">
            <v>275</v>
          </cell>
          <cell r="M14">
            <v>275</v>
          </cell>
          <cell r="N14">
            <v>275</v>
          </cell>
          <cell r="O14">
            <v>275</v>
          </cell>
        </row>
        <row r="15">
          <cell r="C15" t="str">
            <v>Bghr Furnace V</v>
          </cell>
          <cell r="D15" t="str">
            <v>MT/ day</v>
          </cell>
          <cell r="F15">
            <v>138.17145934272307</v>
          </cell>
          <cell r="G15">
            <v>137.94999999999999</v>
          </cell>
          <cell r="H15">
            <v>112.2975</v>
          </cell>
          <cell r="I15">
            <v>170</v>
          </cell>
          <cell r="J15">
            <v>170</v>
          </cell>
          <cell r="K15">
            <v>170</v>
          </cell>
          <cell r="L15">
            <v>170</v>
          </cell>
          <cell r="M15">
            <v>170</v>
          </cell>
          <cell r="N15">
            <v>170</v>
          </cell>
          <cell r="O15">
            <v>170</v>
          </cell>
        </row>
        <row r="16">
          <cell r="C16" t="str">
            <v>Neemrana Furnace</v>
          </cell>
          <cell r="D16" t="str">
            <v>MT/ day</v>
          </cell>
          <cell r="F16">
            <v>126</v>
          </cell>
          <cell r="G16">
            <v>172.8</v>
          </cell>
          <cell r="H16">
            <v>177.03</v>
          </cell>
          <cell r="I16">
            <v>200</v>
          </cell>
          <cell r="J16">
            <v>200</v>
          </cell>
          <cell r="K16">
            <v>200</v>
          </cell>
          <cell r="L16">
            <v>480</v>
          </cell>
          <cell r="M16">
            <v>502.5</v>
          </cell>
          <cell r="N16">
            <v>525</v>
          </cell>
          <cell r="O16">
            <v>525</v>
          </cell>
        </row>
        <row r="17">
          <cell r="C17" t="str">
            <v>Rishikesh Furnace 1</v>
          </cell>
          <cell r="D17" t="str">
            <v>MT/ day</v>
          </cell>
          <cell r="F17">
            <v>249.33598233995585</v>
          </cell>
          <cell r="G17">
            <v>247.5</v>
          </cell>
          <cell r="H17">
            <v>241.72225</v>
          </cell>
          <cell r="I17">
            <v>290</v>
          </cell>
          <cell r="J17">
            <v>290</v>
          </cell>
          <cell r="K17">
            <v>290</v>
          </cell>
          <cell r="L17">
            <v>290</v>
          </cell>
          <cell r="M17">
            <v>290</v>
          </cell>
          <cell r="N17">
            <v>290</v>
          </cell>
          <cell r="O17">
            <v>290</v>
          </cell>
        </row>
        <row r="18">
          <cell r="C18" t="str">
            <v>Rishikesh Furnace 2</v>
          </cell>
          <cell r="D18" t="str">
            <v>MT/ day</v>
          </cell>
          <cell r="F18">
            <v>115.76313465783664</v>
          </cell>
          <cell r="G18">
            <v>121.5</v>
          </cell>
          <cell r="H18">
            <v>122.9025</v>
          </cell>
          <cell r="I18">
            <v>130</v>
          </cell>
          <cell r="J18">
            <v>130</v>
          </cell>
          <cell r="K18">
            <v>130</v>
          </cell>
          <cell r="L18">
            <v>130</v>
          </cell>
          <cell r="M18">
            <v>130</v>
          </cell>
          <cell r="N18">
            <v>130</v>
          </cell>
          <cell r="O18">
            <v>130</v>
          </cell>
        </row>
        <row r="19">
          <cell r="C19" t="str">
            <v>Pondicherry Furnace 1</v>
          </cell>
          <cell r="D19" t="str">
            <v>MT/ day</v>
          </cell>
          <cell r="F19">
            <v>315.49166666666667</v>
          </cell>
          <cell r="G19">
            <v>325.31399999999996</v>
          </cell>
          <cell r="H19">
            <v>355.40571999999997</v>
          </cell>
          <cell r="I19">
            <v>360</v>
          </cell>
          <cell r="J19">
            <v>360</v>
          </cell>
          <cell r="K19">
            <v>360</v>
          </cell>
          <cell r="L19">
            <v>440</v>
          </cell>
          <cell r="M19">
            <v>463.33333333333331</v>
          </cell>
          <cell r="N19">
            <v>506.25</v>
          </cell>
          <cell r="O19">
            <v>525</v>
          </cell>
        </row>
        <row r="20">
          <cell r="C20" t="str">
            <v>Nashik Furnace 1</v>
          </cell>
          <cell r="D20" t="str">
            <v>MT/ day</v>
          </cell>
          <cell r="F20">
            <v>319.3</v>
          </cell>
          <cell r="G20">
            <v>329.4</v>
          </cell>
          <cell r="H20">
            <v>344.07749999999999</v>
          </cell>
          <cell r="I20">
            <v>360</v>
          </cell>
          <cell r="J20">
            <v>480</v>
          </cell>
          <cell r="K20">
            <v>506.25</v>
          </cell>
          <cell r="L20">
            <v>525</v>
          </cell>
          <cell r="M20">
            <v>525</v>
          </cell>
          <cell r="N20">
            <v>525</v>
          </cell>
          <cell r="O20">
            <v>525</v>
          </cell>
        </row>
        <row r="21">
          <cell r="C21" t="str">
            <v>West Furnace (New)</v>
          </cell>
          <cell r="D21" t="str">
            <v>MT/ day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500</v>
          </cell>
          <cell r="L21">
            <v>510</v>
          </cell>
          <cell r="M21">
            <v>550</v>
          </cell>
          <cell r="N21">
            <v>580</v>
          </cell>
          <cell r="O21">
            <v>580</v>
          </cell>
        </row>
        <row r="22">
          <cell r="C22" t="str">
            <v>North Furnace (New)</v>
          </cell>
          <cell r="D22" t="str">
            <v>MT/ day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500</v>
          </cell>
          <cell r="M22">
            <v>510</v>
          </cell>
          <cell r="N22">
            <v>550</v>
          </cell>
          <cell r="O22">
            <v>580</v>
          </cell>
        </row>
        <row r="23">
          <cell r="C23" t="str">
            <v xml:space="preserve">Andhra Pradesh </v>
          </cell>
          <cell r="D23" t="str">
            <v>MT/ day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500</v>
          </cell>
          <cell r="L23">
            <v>540</v>
          </cell>
          <cell r="M23">
            <v>580</v>
          </cell>
          <cell r="N23">
            <v>580</v>
          </cell>
          <cell r="O23">
            <v>580</v>
          </cell>
        </row>
        <row r="27">
          <cell r="C27" t="str">
            <v>Rishra Furnace I</v>
          </cell>
          <cell r="D27" t="str">
            <v>%</v>
          </cell>
          <cell r="F27">
            <v>0.90080321926448748</v>
          </cell>
          <cell r="G27">
            <v>0.90624242522178955</v>
          </cell>
          <cell r="H27">
            <v>0.88120358858909309</v>
          </cell>
          <cell r="I27">
            <v>0.9</v>
          </cell>
          <cell r="J27">
            <v>0.875</v>
          </cell>
          <cell r="K27">
            <v>0.9</v>
          </cell>
          <cell r="L27">
            <v>0.9</v>
          </cell>
          <cell r="M27">
            <v>0.9</v>
          </cell>
          <cell r="N27">
            <v>0.9</v>
          </cell>
          <cell r="O27">
            <v>0.9</v>
          </cell>
        </row>
        <row r="28">
          <cell r="C28" t="str">
            <v xml:space="preserve">Rishra Furnace II </v>
          </cell>
          <cell r="D28" t="str">
            <v>%</v>
          </cell>
          <cell r="F28">
            <v>0.90593397891680549</v>
          </cell>
          <cell r="G28">
            <v>0.89874402971873346</v>
          </cell>
          <cell r="H28">
            <v>0.81247040519515656</v>
          </cell>
          <cell r="I28">
            <v>0.9</v>
          </cell>
          <cell r="J28">
            <v>0.9</v>
          </cell>
          <cell r="K28">
            <v>0.9</v>
          </cell>
          <cell r="L28">
            <v>0.9</v>
          </cell>
          <cell r="M28">
            <v>0.9</v>
          </cell>
          <cell r="N28">
            <v>0.9</v>
          </cell>
          <cell r="O28">
            <v>0.9</v>
          </cell>
        </row>
        <row r="29">
          <cell r="C29" t="str">
            <v>Rishra Furnace VI</v>
          </cell>
          <cell r="D29" t="str">
            <v>%</v>
          </cell>
          <cell r="F29">
            <v>0.91365454861715079</v>
          </cell>
          <cell r="G29">
            <v>0.91791853151844416</v>
          </cell>
          <cell r="H29">
            <v>0.89696381884119081</v>
          </cell>
          <cell r="I29">
            <v>0.9</v>
          </cell>
          <cell r="J29">
            <v>0.85</v>
          </cell>
          <cell r="K29">
            <v>0.9</v>
          </cell>
          <cell r="L29">
            <v>0.9</v>
          </cell>
          <cell r="M29">
            <v>0.9</v>
          </cell>
          <cell r="N29">
            <v>0.9</v>
          </cell>
          <cell r="O29">
            <v>0.9</v>
          </cell>
        </row>
        <row r="30">
          <cell r="C30" t="str">
            <v>Bghr Furnace III</v>
          </cell>
          <cell r="D30" t="str">
            <v>%</v>
          </cell>
          <cell r="F30">
            <v>0.86393463230672529</v>
          </cell>
          <cell r="G30">
            <v>0.86348813078372821</v>
          </cell>
          <cell r="H30">
            <v>0.86395126612517914</v>
          </cell>
          <cell r="I30">
            <v>0.9</v>
          </cell>
          <cell r="J30">
            <v>0.9</v>
          </cell>
          <cell r="K30">
            <v>0.9</v>
          </cell>
          <cell r="L30">
            <v>0.9</v>
          </cell>
          <cell r="M30">
            <v>0.9</v>
          </cell>
          <cell r="N30">
            <v>0.9</v>
          </cell>
          <cell r="O30">
            <v>0.9</v>
          </cell>
        </row>
        <row r="31">
          <cell r="C31" t="str">
            <v>Bghr Furnace IV</v>
          </cell>
          <cell r="D31" t="str">
            <v>%</v>
          </cell>
          <cell r="F31">
            <v>0.86297136787214523</v>
          </cell>
          <cell r="G31">
            <v>0.84728479962058334</v>
          </cell>
          <cell r="H31">
            <v>0.87308352348803442</v>
          </cell>
          <cell r="I31">
            <v>0.82857142857142863</v>
          </cell>
          <cell r="J31">
            <v>0.9</v>
          </cell>
          <cell r="K31">
            <v>0.9</v>
          </cell>
          <cell r="L31">
            <v>0.9</v>
          </cell>
          <cell r="M31">
            <v>0.9</v>
          </cell>
          <cell r="N31">
            <v>0.9</v>
          </cell>
          <cell r="O31">
            <v>0.9</v>
          </cell>
        </row>
        <row r="32">
          <cell r="C32" t="str">
            <v>Bghr Furnace V</v>
          </cell>
          <cell r="D32" t="str">
            <v>%</v>
          </cell>
          <cell r="F32">
            <v>0.85521594684385382</v>
          </cell>
          <cell r="G32">
            <v>0.87051719482559708</v>
          </cell>
          <cell r="H32">
            <v>0.84325917290067687</v>
          </cell>
          <cell r="I32">
            <v>0.9</v>
          </cell>
          <cell r="J32">
            <v>0.9</v>
          </cell>
          <cell r="K32">
            <v>0.9</v>
          </cell>
          <cell r="L32">
            <v>0.9</v>
          </cell>
          <cell r="M32">
            <v>0.9</v>
          </cell>
          <cell r="N32">
            <v>0.9</v>
          </cell>
          <cell r="O32">
            <v>0.9</v>
          </cell>
        </row>
        <row r="33">
          <cell r="C33" t="str">
            <v>Neemrana Furnace</v>
          </cell>
          <cell r="D33" t="str">
            <v>%</v>
          </cell>
          <cell r="F33">
            <v>0.8</v>
          </cell>
          <cell r="G33">
            <v>0.85142094220865916</v>
          </cell>
          <cell r="H33">
            <v>0.88534814975314569</v>
          </cell>
          <cell r="I33">
            <v>0.90400000000000003</v>
          </cell>
          <cell r="J33">
            <v>0.90400000000000003</v>
          </cell>
          <cell r="K33">
            <v>0.90400000000000003</v>
          </cell>
          <cell r="L33">
            <v>0.85833333333333328</v>
          </cell>
          <cell r="M33">
            <v>0.9</v>
          </cell>
          <cell r="N33">
            <v>0.9</v>
          </cell>
          <cell r="O33">
            <v>0.9</v>
          </cell>
        </row>
        <row r="34">
          <cell r="C34" t="str">
            <v>Rishikesh Furnace 1</v>
          </cell>
          <cell r="D34" t="str">
            <v>%</v>
          </cell>
          <cell r="F34">
            <v>0.86927602967510875</v>
          </cell>
          <cell r="G34">
            <v>0.87321989096315877</v>
          </cell>
          <cell r="H34">
            <v>0.86259464115700235</v>
          </cell>
          <cell r="I34">
            <v>0.81666666666666676</v>
          </cell>
          <cell r="J34">
            <v>0.9</v>
          </cell>
          <cell r="K34">
            <v>0.9</v>
          </cell>
          <cell r="L34">
            <v>0.9</v>
          </cell>
          <cell r="M34">
            <v>0.9</v>
          </cell>
          <cell r="N34">
            <v>0.9</v>
          </cell>
          <cell r="O34">
            <v>0.9</v>
          </cell>
        </row>
        <row r="35">
          <cell r="C35" t="str">
            <v>Rishikesh Furnace 2</v>
          </cell>
          <cell r="D35" t="str">
            <v>%</v>
          </cell>
          <cell r="F35">
            <v>0.85101732506187522</v>
          </cell>
          <cell r="G35">
            <v>0.87860197478897517</v>
          </cell>
          <cell r="H35">
            <v>0.89052120023184267</v>
          </cell>
          <cell r="I35">
            <v>0.9</v>
          </cell>
          <cell r="J35">
            <v>0.9</v>
          </cell>
          <cell r="K35">
            <v>0.9</v>
          </cell>
          <cell r="L35">
            <v>0.9</v>
          </cell>
          <cell r="M35">
            <v>0.9</v>
          </cell>
          <cell r="N35">
            <v>0.9</v>
          </cell>
          <cell r="O35">
            <v>0.9</v>
          </cell>
        </row>
        <row r="36">
          <cell r="C36" t="str">
            <v>Pondicherry Furnace 1</v>
          </cell>
          <cell r="D36" t="str">
            <v>%</v>
          </cell>
          <cell r="F36">
            <v>0.88921269964253635</v>
          </cell>
          <cell r="G36">
            <v>0.89710031413965319</v>
          </cell>
          <cell r="H36">
            <v>0.88816697110530496</v>
          </cell>
          <cell r="I36">
            <v>0.9</v>
          </cell>
          <cell r="J36">
            <v>0.9</v>
          </cell>
          <cell r="K36">
            <v>0.9</v>
          </cell>
          <cell r="L36">
            <v>0.86428571428571432</v>
          </cell>
          <cell r="M36">
            <v>0.9</v>
          </cell>
          <cell r="N36">
            <v>0.9</v>
          </cell>
          <cell r="O36">
            <v>0.9</v>
          </cell>
        </row>
        <row r="37">
          <cell r="C37" t="str">
            <v>Nashik Furnace 1</v>
          </cell>
          <cell r="D37" t="str">
            <v>%</v>
          </cell>
          <cell r="F37">
            <v>0.84474319120308072</v>
          </cell>
          <cell r="G37">
            <v>0.89861294583883755</v>
          </cell>
          <cell r="H37">
            <v>0.86892960370733108</v>
          </cell>
          <cell r="I37">
            <v>0.89500000000000002</v>
          </cell>
          <cell r="J37">
            <v>0.86428571428571432</v>
          </cell>
          <cell r="K37">
            <v>0.9</v>
          </cell>
          <cell r="L37">
            <v>0.9</v>
          </cell>
          <cell r="M37">
            <v>0.9</v>
          </cell>
          <cell r="N37">
            <v>0.9</v>
          </cell>
          <cell r="O37">
            <v>0.9</v>
          </cell>
        </row>
        <row r="38">
          <cell r="C38" t="str">
            <v>West Furnace (New)</v>
          </cell>
          <cell r="D38" t="str">
            <v>%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0.7</v>
          </cell>
          <cell r="L38">
            <v>0.91833333333333333</v>
          </cell>
          <cell r="M38">
            <v>0.92</v>
          </cell>
          <cell r="N38">
            <v>0.92</v>
          </cell>
          <cell r="O38">
            <v>0.92</v>
          </cell>
        </row>
        <row r="39">
          <cell r="C39" t="str">
            <v>North Furnace (New)</v>
          </cell>
          <cell r="D39" t="str">
            <v>%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0.7</v>
          </cell>
          <cell r="M39">
            <v>0.91833333333333333</v>
          </cell>
          <cell r="N39">
            <v>0.92</v>
          </cell>
          <cell r="O39">
            <v>0.92</v>
          </cell>
        </row>
        <row r="40">
          <cell r="C40" t="str">
            <v xml:space="preserve">Andhra Pradesh </v>
          </cell>
          <cell r="D40" t="str">
            <v>%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0.86333333333333329</v>
          </cell>
          <cell r="L40">
            <v>0.92</v>
          </cell>
          <cell r="M40">
            <v>0.92</v>
          </cell>
          <cell r="N40">
            <v>0.92</v>
          </cell>
          <cell r="O40">
            <v>0.92</v>
          </cell>
        </row>
        <row r="46">
          <cell r="C46" t="str">
            <v>Rishra Furnace I</v>
          </cell>
          <cell r="F46">
            <v>0</v>
          </cell>
          <cell r="G46">
            <v>85</v>
          </cell>
          <cell r="H46">
            <v>0</v>
          </cell>
          <cell r="I46">
            <v>30</v>
          </cell>
          <cell r="J46">
            <v>60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 t="str">
            <v xml:space="preserve">Rishra Furnace II </v>
          </cell>
          <cell r="F47">
            <v>0</v>
          </cell>
          <cell r="G47">
            <v>0</v>
          </cell>
          <cell r="H47">
            <v>90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 t="str">
            <v>Rishra Furnace VI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90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 t="str">
            <v>Bghr Furnace III</v>
          </cell>
          <cell r="F49">
            <v>0</v>
          </cell>
          <cell r="G49">
            <v>66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 t="str">
            <v>Bghr Furnace IV</v>
          </cell>
          <cell r="F50">
            <v>0</v>
          </cell>
          <cell r="G50">
            <v>0</v>
          </cell>
          <cell r="H50">
            <v>0</v>
          </cell>
          <cell r="I50">
            <v>135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 t="str">
            <v>Bghr Furnace V</v>
          </cell>
          <cell r="F51">
            <v>0</v>
          </cell>
          <cell r="G51">
            <v>0</v>
          </cell>
          <cell r="H51">
            <v>90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 t="str">
            <v>Neemrana Furnace</v>
          </cell>
          <cell r="F52">
            <v>347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120</v>
          </cell>
          <cell r="M52">
            <v>0</v>
          </cell>
          <cell r="N52">
            <v>0</v>
          </cell>
          <cell r="O52">
            <v>0</v>
          </cell>
        </row>
        <row r="53">
          <cell r="C53" t="str">
            <v>Rishikesh Furnace 1</v>
          </cell>
          <cell r="F53">
            <v>0</v>
          </cell>
          <cell r="G53">
            <v>0</v>
          </cell>
          <cell r="H53">
            <v>0</v>
          </cell>
          <cell r="I53">
            <v>60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C54" t="str">
            <v>Rishikesh Furnace 2</v>
          </cell>
          <cell r="F54">
            <v>90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C55" t="str">
            <v>Pondicherry Furnace 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90</v>
          </cell>
          <cell r="M55">
            <v>0</v>
          </cell>
          <cell r="N55">
            <v>0</v>
          </cell>
          <cell r="O55">
            <v>0</v>
          </cell>
        </row>
        <row r="56">
          <cell r="C56" t="str">
            <v>Nashik Furnace 1</v>
          </cell>
          <cell r="F56">
            <v>90</v>
          </cell>
          <cell r="G56">
            <v>0</v>
          </cell>
          <cell r="H56">
            <v>0</v>
          </cell>
          <cell r="I56">
            <v>0</v>
          </cell>
          <cell r="J56">
            <v>90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C57" t="str">
            <v>West Furnace (New)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275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 t="str">
            <v>North Furnace (New)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275</v>
          </cell>
          <cell r="M58">
            <v>0</v>
          </cell>
          <cell r="N58">
            <v>0</v>
          </cell>
          <cell r="O58">
            <v>0</v>
          </cell>
        </row>
        <row r="59">
          <cell r="C59" t="str">
            <v xml:space="preserve">Andhra Pradesh 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2">
          <cell r="C62" t="str">
            <v>Rishra Furnace I</v>
          </cell>
          <cell r="I62">
            <v>40603</v>
          </cell>
          <cell r="J62">
            <v>40634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C63" t="str">
            <v xml:space="preserve">Rishra Furnace II 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 t="str">
            <v>Rishra Furnace VI</v>
          </cell>
          <cell r="I64">
            <v>0</v>
          </cell>
          <cell r="J64">
            <v>40756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 t="str">
            <v>Bghr Furnace III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C66" t="str">
            <v>Bghr Furnace IV</v>
          </cell>
          <cell r="I66">
            <v>40391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 t="str">
            <v>Bghr Furnace V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 t="str">
            <v>Neemrana Furnace</v>
          </cell>
          <cell r="I68">
            <v>0</v>
          </cell>
          <cell r="J68">
            <v>0</v>
          </cell>
          <cell r="K68">
            <v>0</v>
          </cell>
          <cell r="L68">
            <v>41426</v>
          </cell>
          <cell r="M68">
            <v>0</v>
          </cell>
          <cell r="N68">
            <v>0</v>
          </cell>
          <cell r="O68">
            <v>0</v>
          </cell>
        </row>
        <row r="69">
          <cell r="C69" t="str">
            <v>Rishikesh Furnace 1</v>
          </cell>
          <cell r="I69">
            <v>40483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C70" t="str">
            <v>Rishikesh Furnace 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C71" t="str">
            <v>Pondicherry Furnace 1</v>
          </cell>
          <cell r="I71">
            <v>0</v>
          </cell>
          <cell r="J71">
            <v>0</v>
          </cell>
          <cell r="K71">
            <v>0</v>
          </cell>
          <cell r="L71">
            <v>41426</v>
          </cell>
          <cell r="M71">
            <v>0</v>
          </cell>
          <cell r="N71">
            <v>0</v>
          </cell>
          <cell r="O71">
            <v>0</v>
          </cell>
        </row>
        <row r="72">
          <cell r="C72" t="str">
            <v>Nashik Furnace 1</v>
          </cell>
          <cell r="I72">
            <v>0</v>
          </cell>
          <cell r="J72">
            <v>40695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C73" t="str">
            <v>West Furnace (New)</v>
          </cell>
          <cell r="I73">
            <v>0</v>
          </cell>
          <cell r="J73">
            <v>0</v>
          </cell>
          <cell r="K73">
            <v>41275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C74" t="str">
            <v>North Furnace (New)</v>
          </cell>
          <cell r="I74">
            <v>0</v>
          </cell>
          <cell r="J74">
            <v>0</v>
          </cell>
          <cell r="K74">
            <v>0</v>
          </cell>
          <cell r="L74">
            <v>41640</v>
          </cell>
          <cell r="M74">
            <v>0</v>
          </cell>
          <cell r="N74">
            <v>0</v>
          </cell>
          <cell r="O74">
            <v>0</v>
          </cell>
        </row>
        <row r="75">
          <cell r="C75" t="str">
            <v xml:space="preserve">Andhra Pradesh </v>
          </cell>
          <cell r="I75">
            <v>0</v>
          </cell>
          <cell r="J75">
            <v>0</v>
          </cell>
          <cell r="K75">
            <v>41000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8">
          <cell r="C78" t="str">
            <v>Number of operating days</v>
          </cell>
          <cell r="D78" t="str">
            <v>days</v>
          </cell>
          <cell r="F78">
            <v>360</v>
          </cell>
          <cell r="G78">
            <v>365</v>
          </cell>
          <cell r="H78">
            <v>365</v>
          </cell>
          <cell r="I78">
            <v>365</v>
          </cell>
          <cell r="J78">
            <v>365</v>
          </cell>
          <cell r="K78">
            <v>365</v>
          </cell>
          <cell r="L78">
            <v>365</v>
          </cell>
          <cell r="M78">
            <v>365</v>
          </cell>
          <cell r="N78">
            <v>365</v>
          </cell>
          <cell r="O78">
            <v>365</v>
          </cell>
        </row>
        <row r="112">
          <cell r="C112" t="str">
            <v>Beer</v>
          </cell>
          <cell r="D112" t="str">
            <v>%</v>
          </cell>
          <cell r="I112">
            <v>0.15928262995705383</v>
          </cell>
          <cell r="J112">
            <v>0.15584631603141827</v>
          </cell>
          <cell r="K112">
            <v>0.1311299263574176</v>
          </cell>
          <cell r="L112">
            <v>0.12926674827298096</v>
          </cell>
          <cell r="M112">
            <v>0.14576541324373016</v>
          </cell>
          <cell r="N112">
            <v>0.14574933188476472</v>
          </cell>
          <cell r="O112">
            <v>0.14551450692800963</v>
          </cell>
        </row>
        <row r="113">
          <cell r="C113" t="str">
            <v>Food &amp; Dairy</v>
          </cell>
          <cell r="D113" t="str">
            <v>%</v>
          </cell>
          <cell r="I113">
            <v>0.11461891212390632</v>
          </cell>
          <cell r="J113">
            <v>0.11465443637129381</v>
          </cell>
          <cell r="K113">
            <v>9.591539897960201E-2</v>
          </cell>
          <cell r="L113">
            <v>8.9499760288270946E-2</v>
          </cell>
          <cell r="M113">
            <v>9.0718228255037003E-2</v>
          </cell>
          <cell r="N113">
            <v>9.0771951377243573E-2</v>
          </cell>
          <cell r="O113">
            <v>9.0625703574381683E-2</v>
          </cell>
        </row>
        <row r="114">
          <cell r="C114" t="str">
            <v xml:space="preserve">Household </v>
          </cell>
          <cell r="D114" t="str">
            <v>%</v>
          </cell>
          <cell r="I114">
            <v>2.2438369640752936E-2</v>
          </cell>
          <cell r="J114">
            <v>2.5308892381671794E-2</v>
          </cell>
          <cell r="K114">
            <v>1.9672742108383594E-2</v>
          </cell>
          <cell r="L114">
            <v>1.9172026051396788E-2</v>
          </cell>
          <cell r="M114">
            <v>1.7301005100597445E-2</v>
          </cell>
          <cell r="N114">
            <v>1.7228960897608486E-2</v>
          </cell>
          <cell r="O114">
            <v>1.720120234842409E-2</v>
          </cell>
        </row>
        <row r="115">
          <cell r="C115" t="str">
            <v>Liquor</v>
          </cell>
          <cell r="D115" t="str">
            <v>%</v>
          </cell>
          <cell r="I115">
            <v>0.49097064844671889</v>
          </cell>
          <cell r="J115">
            <v>0.48293258110285137</v>
          </cell>
          <cell r="K115">
            <v>0.5361634201136537</v>
          </cell>
          <cell r="L115">
            <v>0.54903868157627744</v>
          </cell>
          <cell r="M115">
            <v>0.54554856060922474</v>
          </cell>
          <cell r="N115">
            <v>0.5446891364912545</v>
          </cell>
          <cell r="O115">
            <v>0.54381155714823115</v>
          </cell>
        </row>
        <row r="116">
          <cell r="C116" t="str">
            <v>Pharmaceuticals</v>
          </cell>
          <cell r="D116" t="str">
            <v>%</v>
          </cell>
          <cell r="I116">
            <v>0.10976806933546346</v>
          </cell>
          <cell r="J116">
            <v>0.11174382238837649</v>
          </cell>
          <cell r="K116">
            <v>9.6791116614792214E-2</v>
          </cell>
          <cell r="L116">
            <v>9.5199744872624281E-2</v>
          </cell>
          <cell r="M116">
            <v>9.0276064904791148E-2</v>
          </cell>
          <cell r="N116">
            <v>8.998010610259978E-2</v>
          </cell>
          <cell r="O116">
            <v>8.9835134086254168E-2</v>
          </cell>
        </row>
        <row r="117">
          <cell r="C117" t="str">
            <v>Soft Drinks</v>
          </cell>
          <cell r="D117" t="str">
            <v>%</v>
          </cell>
          <cell r="I117">
            <v>7.5890957481839952E-2</v>
          </cell>
          <cell r="J117">
            <v>7.9172207874258008E-2</v>
          </cell>
          <cell r="K117">
            <v>6.4735238571329373E-2</v>
          </cell>
          <cell r="L117">
            <v>6.211684260161153E-2</v>
          </cell>
          <cell r="M117">
            <v>5.8651120633230136E-2</v>
          </cell>
          <cell r="N117">
            <v>5.8519447353293362E-2</v>
          </cell>
          <cell r="O117">
            <v>5.8425163376026601E-2</v>
          </cell>
        </row>
        <row r="118">
          <cell r="C118" t="str">
            <v>Toiletries</v>
          </cell>
          <cell r="D118" t="str">
            <v>%</v>
          </cell>
          <cell r="I118">
            <v>2.1297207506913742E-2</v>
          </cell>
          <cell r="J118">
            <v>2.3788021199622679E-2</v>
          </cell>
          <cell r="K118">
            <v>3.2895381533926689E-2</v>
          </cell>
          <cell r="L118">
            <v>3.2747693985778085E-2</v>
          </cell>
          <cell r="M118">
            <v>3.0205857415153959E-2</v>
          </cell>
          <cell r="N118">
            <v>3.0763968107830556E-2</v>
          </cell>
          <cell r="O118">
            <v>3.1431333037752307E-2</v>
          </cell>
        </row>
        <row r="119">
          <cell r="C119" t="str">
            <v>Vials</v>
          </cell>
          <cell r="D119" t="str">
            <v>%</v>
          </cell>
          <cell r="I119">
            <v>5.7332055073507672E-3</v>
          </cell>
          <cell r="J119">
            <v>6.553722650507493E-3</v>
          </cell>
          <cell r="K119">
            <v>2.2696775720894829E-2</v>
          </cell>
          <cell r="L119">
            <v>2.2958502351060121E-2</v>
          </cell>
          <cell r="M119">
            <v>2.1533749838235392E-2</v>
          </cell>
          <cell r="N119">
            <v>2.2297097785405069E-2</v>
          </cell>
          <cell r="O119">
            <v>2.3155399500920316E-2</v>
          </cell>
        </row>
        <row r="120">
          <cell r="C120" t="str">
            <v>Tumblers</v>
          </cell>
          <cell r="D120" t="str">
            <v>%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3">
          <cell r="C123" t="str">
            <v>Beer</v>
          </cell>
          <cell r="D123" t="str">
            <v>Rs/MT</v>
          </cell>
          <cell r="I123">
            <v>16162.964990077178</v>
          </cell>
          <cell r="J123">
            <v>17213.557714432194</v>
          </cell>
          <cell r="K123">
            <v>18332.438965870286</v>
          </cell>
          <cell r="L123">
            <v>19524.047498651853</v>
          </cell>
          <cell r="M123">
            <v>20793.110586064224</v>
          </cell>
          <cell r="N123">
            <v>22144.662774158398</v>
          </cell>
          <cell r="O123">
            <v>23584.065854478693</v>
          </cell>
        </row>
        <row r="124">
          <cell r="C124" t="str">
            <v>Food &amp; Dairy</v>
          </cell>
          <cell r="D124" t="str">
            <v>Rs/MT</v>
          </cell>
          <cell r="I124">
            <v>19206.157634622476</v>
          </cell>
          <cell r="J124">
            <v>20454.557880872937</v>
          </cell>
          <cell r="K124">
            <v>21784.104143129676</v>
          </cell>
          <cell r="L124">
            <v>23200.070912433104</v>
          </cell>
          <cell r="M124">
            <v>24708.075521741255</v>
          </cell>
          <cell r="N124">
            <v>26314.100430654435</v>
          </cell>
          <cell r="O124">
            <v>28024.516958646971</v>
          </cell>
        </row>
        <row r="125">
          <cell r="C125" t="str">
            <v xml:space="preserve">Household </v>
          </cell>
          <cell r="D125" t="str">
            <v>Rs/MT</v>
          </cell>
          <cell r="I125">
            <v>22909.767614999197</v>
          </cell>
          <cell r="J125">
            <v>24055.255995749158</v>
          </cell>
          <cell r="K125">
            <v>25258.018795536616</v>
          </cell>
          <cell r="L125">
            <v>26520.919735313448</v>
          </cell>
          <cell r="M125">
            <v>27846.96572207912</v>
          </cell>
          <cell r="N125">
            <v>29239.314008183075</v>
          </cell>
          <cell r="O125">
            <v>30701.279708592232</v>
          </cell>
        </row>
        <row r="126">
          <cell r="C126" t="str">
            <v>Liquor</v>
          </cell>
          <cell r="D126" t="str">
            <v>Rs/MT</v>
          </cell>
          <cell r="I126">
            <v>17074.751598227394</v>
          </cell>
          <cell r="J126">
            <v>18184.610452112174</v>
          </cell>
          <cell r="K126">
            <v>19366.610131499463</v>
          </cell>
          <cell r="L126">
            <v>20625.439790046927</v>
          </cell>
          <cell r="M126">
            <v>21966.093376399975</v>
          </cell>
          <cell r="N126">
            <v>23393.889445865971</v>
          </cell>
          <cell r="O126">
            <v>24914.492259847259</v>
          </cell>
        </row>
        <row r="127">
          <cell r="C127" t="str">
            <v>Pharmaceuticals</v>
          </cell>
          <cell r="D127" t="str">
            <v>Rs/MT</v>
          </cell>
          <cell r="I127">
            <v>20241.43354918162</v>
          </cell>
          <cell r="J127">
            <v>20848.676555657068</v>
          </cell>
          <cell r="K127">
            <v>21474.136852326781</v>
          </cell>
          <cell r="L127">
            <v>22118.360957896584</v>
          </cell>
          <cell r="M127">
            <v>22781.911786633482</v>
          </cell>
          <cell r="N127">
            <v>23465.369140232488</v>
          </cell>
          <cell r="O127">
            <v>24169.330214439462</v>
          </cell>
        </row>
        <row r="128">
          <cell r="C128" t="str">
            <v>Soft Drinks</v>
          </cell>
          <cell r="D128" t="str">
            <v>Rs/MT</v>
          </cell>
          <cell r="I128">
            <v>21186.4984973467</v>
          </cell>
          <cell r="J128">
            <v>22563.620899674235</v>
          </cell>
          <cell r="K128">
            <v>24030.256258153058</v>
          </cell>
          <cell r="L128">
            <v>25592.222914933005</v>
          </cell>
          <cell r="M128">
            <v>27255.717404403647</v>
          </cell>
          <cell r="N128">
            <v>29027.339035689882</v>
          </cell>
          <cell r="O128">
            <v>30914.116073009722</v>
          </cell>
        </row>
        <row r="129">
          <cell r="C129" t="str">
            <v>Toiletries</v>
          </cell>
          <cell r="D129" t="str">
            <v>Rs/MT</v>
          </cell>
          <cell r="I129">
            <v>18846.746954176517</v>
          </cell>
          <cell r="J129">
            <v>19789.084301885345</v>
          </cell>
          <cell r="K129">
            <v>20778.538516979614</v>
          </cell>
          <cell r="L129">
            <v>21817.465442828594</v>
          </cell>
          <cell r="M129">
            <v>22908.338714970025</v>
          </cell>
          <cell r="N129">
            <v>24053.755650718525</v>
          </cell>
          <cell r="O129">
            <v>25256.443433254452</v>
          </cell>
        </row>
        <row r="130">
          <cell r="C130" t="str">
            <v>Vials</v>
          </cell>
          <cell r="D130" t="str">
            <v>Rs/MT</v>
          </cell>
          <cell r="I130">
            <v>28691</v>
          </cell>
          <cell r="J130">
            <v>29551.73</v>
          </cell>
          <cell r="K130">
            <v>30438.281900000002</v>
          </cell>
          <cell r="L130">
            <v>31351.430357000001</v>
          </cell>
          <cell r="M130">
            <v>32291.973267710004</v>
          </cell>
          <cell r="N130">
            <v>33260.732465741305</v>
          </cell>
          <cell r="O130">
            <v>34258.554439713545</v>
          </cell>
        </row>
        <row r="131">
          <cell r="C131" t="str">
            <v>Tumblers</v>
          </cell>
          <cell r="D131" t="str">
            <v>Rs/MT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354">
          <cell r="C354" t="str">
            <v>Silica Sand</v>
          </cell>
          <cell r="D354" t="str">
            <v>per MT glass produced</v>
          </cell>
          <cell r="F354">
            <v>0.45800000000000002</v>
          </cell>
          <cell r="G354">
            <v>0.45364733824584524</v>
          </cell>
          <cell r="H354">
            <v>0.4769209219406596</v>
          </cell>
          <cell r="I354">
            <v>0.47692039709512624</v>
          </cell>
          <cell r="J354">
            <v>0.47692039709512624</v>
          </cell>
          <cell r="K354">
            <v>0.47692039709512624</v>
          </cell>
          <cell r="L354">
            <v>0.47692039709512624</v>
          </cell>
          <cell r="M354">
            <v>0.47692039709512624</v>
          </cell>
          <cell r="N354">
            <v>0.47692039709512624</v>
          </cell>
          <cell r="O354">
            <v>0.47692039709512624</v>
          </cell>
        </row>
        <row r="355">
          <cell r="C355" t="str">
            <v>Soda Ash</v>
          </cell>
          <cell r="D355" t="str">
            <v>per MT glass produced</v>
          </cell>
          <cell r="F355">
            <v>0.158</v>
          </cell>
          <cell r="G355">
            <v>0.20216518592498936</v>
          </cell>
          <cell r="H355">
            <v>0.16903094358843754</v>
          </cell>
          <cell r="I355">
            <v>0.16903075757198982</v>
          </cell>
          <cell r="J355">
            <v>0.16903075757198982</v>
          </cell>
          <cell r="K355">
            <v>0.16903075757198982</v>
          </cell>
          <cell r="L355">
            <v>0.16903075757198982</v>
          </cell>
          <cell r="M355">
            <v>0.16903075757198982</v>
          </cell>
          <cell r="N355">
            <v>0.16903075757198982</v>
          </cell>
          <cell r="O355">
            <v>0.16903075757198982</v>
          </cell>
        </row>
        <row r="356">
          <cell r="C356" t="str">
            <v>Cullet</v>
          </cell>
          <cell r="D356" t="str">
            <v>per MT glass produced</v>
          </cell>
          <cell r="F356">
            <v>0.33700000000000002</v>
          </cell>
          <cell r="G356">
            <v>0.36601121656937569</v>
          </cell>
          <cell r="H356">
            <v>0.43413981917738442</v>
          </cell>
          <cell r="I356">
            <v>0.43413934141192173</v>
          </cell>
          <cell r="J356">
            <v>0.43413934141192173</v>
          </cell>
          <cell r="K356">
            <v>0.43413934141192173</v>
          </cell>
          <cell r="L356">
            <v>0.43413934141192173</v>
          </cell>
          <cell r="M356">
            <v>0.43413934141192173</v>
          </cell>
          <cell r="N356">
            <v>0.43413934141192173</v>
          </cell>
          <cell r="O356">
            <v>0.43413934141192173</v>
          </cell>
        </row>
        <row r="359">
          <cell r="C359" t="str">
            <v>Silica Sand</v>
          </cell>
          <cell r="D359" t="str">
            <v>Rs/MT</v>
          </cell>
          <cell r="F359">
            <v>1305.6768558951965</v>
          </cell>
          <cell r="G359">
            <v>1434.8456318816952</v>
          </cell>
          <cell r="H359">
            <v>1469.3238920662384</v>
          </cell>
          <cell r="I359">
            <v>1557.4833255902129</v>
          </cell>
          <cell r="J359">
            <v>1650.9323251256258</v>
          </cell>
          <cell r="K359">
            <v>1749.9882646331635</v>
          </cell>
          <cell r="L359">
            <v>1854.9875605111533</v>
          </cell>
          <cell r="M359">
            <v>1966.2868141418226</v>
          </cell>
          <cell r="N359">
            <v>2084.2640229903318</v>
          </cell>
          <cell r="O359">
            <v>2209.3198643697519</v>
          </cell>
        </row>
        <row r="360">
          <cell r="C360" t="str">
            <v>Soda Ash</v>
          </cell>
          <cell r="D360" t="str">
            <v>Rs/MT</v>
          </cell>
          <cell r="F360">
            <v>11822.784810126583</v>
          </cell>
          <cell r="G360">
            <v>11796.769227796494</v>
          </cell>
          <cell r="H360">
            <v>13648.802169654962</v>
          </cell>
          <cell r="I360">
            <v>14467.73029983426</v>
          </cell>
          <cell r="J360">
            <v>15335.794117824316</v>
          </cell>
          <cell r="K360">
            <v>16255.941764893776</v>
          </cell>
          <cell r="L360">
            <v>17231.298270787403</v>
          </cell>
          <cell r="M360">
            <v>18265.17616703465</v>
          </cell>
          <cell r="N360">
            <v>19361.086737056728</v>
          </cell>
          <cell r="O360">
            <v>20522.751941280134</v>
          </cell>
        </row>
        <row r="361">
          <cell r="C361" t="str">
            <v>Cullet</v>
          </cell>
          <cell r="D361" t="str">
            <v>Rs/MT</v>
          </cell>
          <cell r="F361">
            <v>3456.9732937685458</v>
          </cell>
          <cell r="G361">
            <v>3978.2664380296424</v>
          </cell>
          <cell r="H361">
            <v>3179.7201771624673</v>
          </cell>
          <cell r="I361">
            <v>3370.5033877922156</v>
          </cell>
          <cell r="J361">
            <v>3572.7335910597485</v>
          </cell>
          <cell r="K361">
            <v>3787.0976065233335</v>
          </cell>
          <cell r="L361">
            <v>4014.3234629147337</v>
          </cell>
          <cell r="M361">
            <v>4255.1828706896176</v>
          </cell>
          <cell r="N361">
            <v>4510.493842930995</v>
          </cell>
          <cell r="O361">
            <v>4781.1234735068547</v>
          </cell>
        </row>
        <row r="386">
          <cell r="C386" t="str">
            <v>Rishra</v>
          </cell>
          <cell r="D386" t="str">
            <v>per MT glass produced</v>
          </cell>
          <cell r="F386">
            <v>242.63095139062196</v>
          </cell>
          <cell r="G386">
            <v>228.39394822410628</v>
          </cell>
          <cell r="H386">
            <v>223.6435626332507</v>
          </cell>
          <cell r="I386">
            <v>230.35286951224822</v>
          </cell>
          <cell r="J386">
            <v>237.26345559761566</v>
          </cell>
          <cell r="K386">
            <v>244.38135926554415</v>
          </cell>
          <cell r="L386">
            <v>251.71280004351047</v>
          </cell>
          <cell r="M386">
            <v>259.26418404481581</v>
          </cell>
          <cell r="N386">
            <v>267.04210956616026</v>
          </cell>
          <cell r="O386">
            <v>275.05337285314511</v>
          </cell>
        </row>
        <row r="387">
          <cell r="C387" t="str">
            <v>Bahadurgarh</v>
          </cell>
          <cell r="D387" t="str">
            <v>per MT glass produced</v>
          </cell>
          <cell r="F387">
            <v>138.64356623199757</v>
          </cell>
          <cell r="G387">
            <v>211.11836158022973</v>
          </cell>
          <cell r="H387">
            <v>241.14228202022883</v>
          </cell>
          <cell r="I387">
            <v>391.14228202022883</v>
          </cell>
          <cell r="J387">
            <v>402.8765504808357</v>
          </cell>
          <cell r="K387">
            <v>414.9628469952608</v>
          </cell>
          <cell r="L387">
            <v>427.41173240511864</v>
          </cell>
          <cell r="M387">
            <v>440.23408437727221</v>
          </cell>
          <cell r="N387">
            <v>453.44110690859037</v>
          </cell>
          <cell r="O387">
            <v>467.04434011584812</v>
          </cell>
        </row>
        <row r="388">
          <cell r="C388" t="str">
            <v>Neemrana</v>
          </cell>
          <cell r="D388" t="str">
            <v>per MT glass produced</v>
          </cell>
          <cell r="F388">
            <v>99.337748344370866</v>
          </cell>
          <cell r="G388">
            <v>200.82885304659496</v>
          </cell>
          <cell r="H388">
            <v>202.69207237129621</v>
          </cell>
          <cell r="I388">
            <v>208.77283454243511</v>
          </cell>
          <cell r="J388">
            <v>215.03601957870816</v>
          </cell>
          <cell r="K388">
            <v>221.48710016606941</v>
          </cell>
          <cell r="L388">
            <v>228.1317131710515</v>
          </cell>
          <cell r="M388">
            <v>234.97566456618304</v>
          </cell>
          <cell r="N388">
            <v>242.02493450316854</v>
          </cell>
          <cell r="O388">
            <v>249.28568253826361</v>
          </cell>
        </row>
        <row r="389">
          <cell r="C389" t="str">
            <v>Rishikesh</v>
          </cell>
          <cell r="D389" t="str">
            <v>per MT glass produced</v>
          </cell>
          <cell r="F389">
            <v>365.28720252317686</v>
          </cell>
          <cell r="G389">
            <v>150.81206496519721</v>
          </cell>
          <cell r="H389">
            <v>92.777375659187257</v>
          </cell>
          <cell r="I389">
            <v>95.560696928962884</v>
          </cell>
          <cell r="J389">
            <v>98.427517836831768</v>
          </cell>
          <cell r="K389">
            <v>101.38034337193672</v>
          </cell>
          <cell r="L389">
            <v>104.42175367309483</v>
          </cell>
          <cell r="M389">
            <v>107.55440628328768</v>
          </cell>
          <cell r="N389">
            <v>110.7810384717863</v>
          </cell>
          <cell r="O389">
            <v>114.1044696259399</v>
          </cell>
        </row>
        <row r="390">
          <cell r="C390" t="str">
            <v>Pondicherry</v>
          </cell>
          <cell r="D390" t="str">
            <v>per MT glass produced</v>
          </cell>
          <cell r="F390">
            <v>97.826625080449546</v>
          </cell>
          <cell r="G390">
            <v>117.9038481397685</v>
          </cell>
          <cell r="H390">
            <v>202.48704843062558</v>
          </cell>
          <cell r="I390">
            <v>208.56165988354434</v>
          </cell>
          <cell r="J390">
            <v>214.81850968005068</v>
          </cell>
          <cell r="K390">
            <v>221.26306497045221</v>
          </cell>
          <cell r="L390">
            <v>227.90095691956577</v>
          </cell>
          <cell r="M390">
            <v>234.73798562715274</v>
          </cell>
          <cell r="N390">
            <v>241.78012519596732</v>
          </cell>
          <cell r="O390">
            <v>249.03352895184634</v>
          </cell>
        </row>
        <row r="391">
          <cell r="C391" t="str">
            <v>Nashik</v>
          </cell>
          <cell r="D391" t="str">
            <v>per MT glass produced</v>
          </cell>
          <cell r="F391">
            <v>204.5944498606286</v>
          </cell>
          <cell r="G391">
            <v>84.801025264090313</v>
          </cell>
          <cell r="H391">
            <v>58.326002492485891</v>
          </cell>
          <cell r="I391">
            <v>60.075782567260468</v>
          </cell>
          <cell r="J391">
            <v>61.878056044278281</v>
          </cell>
          <cell r="K391">
            <v>63.734397725606634</v>
          </cell>
          <cell r="L391">
            <v>65.646429657374838</v>
          </cell>
          <cell r="M391">
            <v>67.615822547096087</v>
          </cell>
          <cell r="N391">
            <v>69.644297223508971</v>
          </cell>
          <cell r="O391">
            <v>71.733626140214241</v>
          </cell>
        </row>
        <row r="392">
          <cell r="C392" t="str">
            <v>AP</v>
          </cell>
          <cell r="D392" t="str">
            <v>per MT glass produced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203.92999225547914</v>
          </cell>
          <cell r="L392">
            <v>210.0478920231435</v>
          </cell>
          <cell r="M392">
            <v>216.34932878383782</v>
          </cell>
          <cell r="N392">
            <v>222.83980864735295</v>
          </cell>
          <cell r="O392">
            <v>229.52500290677355</v>
          </cell>
        </row>
        <row r="393">
          <cell r="C393" t="str">
            <v>West_Furnace</v>
          </cell>
          <cell r="D393" t="str">
            <v>per MT glass produced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63.734397725606634</v>
          </cell>
          <cell r="L393">
            <v>65.646429657374838</v>
          </cell>
          <cell r="M393">
            <v>67.615822547096087</v>
          </cell>
          <cell r="N393">
            <v>69.644297223508971</v>
          </cell>
          <cell r="O393">
            <v>71.733626140214241</v>
          </cell>
        </row>
        <row r="394">
          <cell r="C394" t="str">
            <v>North_Furnace</v>
          </cell>
          <cell r="D394" t="str">
            <v>per MT glass produced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414.9628469952608</v>
          </cell>
          <cell r="L394">
            <v>427.41173240511864</v>
          </cell>
          <cell r="M394">
            <v>440.23408437727221</v>
          </cell>
          <cell r="N394">
            <v>453.44110690859037</v>
          </cell>
          <cell r="O394">
            <v>467.04434011584812</v>
          </cell>
        </row>
        <row r="587">
          <cell r="C587" t="str">
            <v>Rishra</v>
          </cell>
          <cell r="D587" t="str">
            <v>Rsm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C588" t="str">
            <v>Bahadurgarh</v>
          </cell>
          <cell r="D588" t="str">
            <v>Rsm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C589" t="str">
            <v>Neemrana</v>
          </cell>
          <cell r="D589" t="str">
            <v>Rsm</v>
          </cell>
          <cell r="F589">
            <v>0</v>
          </cell>
          <cell r="G589">
            <v>0</v>
          </cell>
          <cell r="H589">
            <v>0</v>
          </cell>
          <cell r="I589">
            <v>40</v>
          </cell>
          <cell r="J589">
            <v>80</v>
          </cell>
          <cell r="K589">
            <v>80</v>
          </cell>
          <cell r="L589">
            <v>80</v>
          </cell>
          <cell r="M589">
            <v>80</v>
          </cell>
          <cell r="N589">
            <v>80</v>
          </cell>
          <cell r="O589">
            <v>80</v>
          </cell>
        </row>
        <row r="590">
          <cell r="C590" t="str">
            <v>Rishikesh</v>
          </cell>
          <cell r="D590" t="str">
            <v>Rsm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C591" t="str">
            <v>Pondicherry</v>
          </cell>
          <cell r="D591" t="str">
            <v>Rsm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>Nashik</v>
          </cell>
          <cell r="D592" t="str">
            <v>Rsm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60</v>
          </cell>
          <cell r="K592">
            <v>80</v>
          </cell>
          <cell r="L592">
            <v>80</v>
          </cell>
          <cell r="M592">
            <v>80</v>
          </cell>
          <cell r="N592">
            <v>80</v>
          </cell>
          <cell r="O592">
            <v>80</v>
          </cell>
        </row>
        <row r="593">
          <cell r="C593" t="str">
            <v>AP</v>
          </cell>
          <cell r="D593" t="str">
            <v>Rsm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4">
          <cell r="C594" t="str">
            <v>West_Furnace</v>
          </cell>
          <cell r="D594" t="str">
            <v>Rsm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C595" t="str">
            <v>North_Furnace</v>
          </cell>
          <cell r="D595" t="str">
            <v>Rsm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692">
          <cell r="C692" t="str">
            <v xml:space="preserve">Land and Railway Sidings </v>
          </cell>
          <cell r="D692" t="str">
            <v>Rsm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C693" t="str">
            <v xml:space="preserve">Buildings </v>
          </cell>
          <cell r="D693" t="str">
            <v>Rsm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C694" t="str">
            <v>Plant and Machinery</v>
          </cell>
          <cell r="D694" t="str">
            <v>Rsm</v>
          </cell>
          <cell r="I694">
            <v>5</v>
          </cell>
          <cell r="J694">
            <v>5</v>
          </cell>
          <cell r="K694">
            <v>5</v>
          </cell>
          <cell r="L694">
            <v>5</v>
          </cell>
          <cell r="M694">
            <v>5</v>
          </cell>
          <cell r="N694">
            <v>5</v>
          </cell>
          <cell r="O694">
            <v>5</v>
          </cell>
        </row>
        <row r="695">
          <cell r="C695" t="str">
            <v>Furnitures and Fixtures</v>
          </cell>
          <cell r="D695" t="str">
            <v>Rsm</v>
          </cell>
          <cell r="I695">
            <v>1</v>
          </cell>
          <cell r="J695">
            <v>1</v>
          </cell>
          <cell r="K695">
            <v>1</v>
          </cell>
          <cell r="L695">
            <v>1</v>
          </cell>
          <cell r="M695">
            <v>1</v>
          </cell>
          <cell r="N695">
            <v>1</v>
          </cell>
          <cell r="O695">
            <v>1</v>
          </cell>
        </row>
        <row r="696">
          <cell r="C696" t="str">
            <v>Office and Other Equipment</v>
          </cell>
          <cell r="D696" t="str">
            <v>Rsm</v>
          </cell>
          <cell r="I696">
            <v>1</v>
          </cell>
          <cell r="J696">
            <v>1</v>
          </cell>
          <cell r="K696">
            <v>1</v>
          </cell>
          <cell r="L696">
            <v>1</v>
          </cell>
          <cell r="M696">
            <v>1</v>
          </cell>
          <cell r="N696">
            <v>1</v>
          </cell>
          <cell r="O696">
            <v>1</v>
          </cell>
        </row>
        <row r="697">
          <cell r="C697" t="str">
            <v>Vehicles</v>
          </cell>
          <cell r="D697" t="str">
            <v>Rsm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C698" t="str">
            <v>Total</v>
          </cell>
          <cell r="D698" t="str">
            <v>Rsm</v>
          </cell>
          <cell r="I698">
            <v>7</v>
          </cell>
          <cell r="J698">
            <v>7</v>
          </cell>
          <cell r="K698">
            <v>7</v>
          </cell>
          <cell r="L698">
            <v>7</v>
          </cell>
          <cell r="M698">
            <v>7</v>
          </cell>
          <cell r="N698">
            <v>7</v>
          </cell>
          <cell r="O698">
            <v>7</v>
          </cell>
        </row>
        <row r="776">
          <cell r="C776" t="str">
            <v xml:space="preserve">Land and Railway Sidings </v>
          </cell>
          <cell r="D776" t="str">
            <v>%</v>
          </cell>
          <cell r="F776">
            <v>0</v>
          </cell>
        </row>
        <row r="777">
          <cell r="C777" t="str">
            <v xml:space="preserve">Buildings </v>
          </cell>
          <cell r="D777" t="str">
            <v>%</v>
          </cell>
          <cell r="F777">
            <v>3.3399999999999999E-2</v>
          </cell>
        </row>
        <row r="778">
          <cell r="C778" t="str">
            <v>Plant and Machinery</v>
          </cell>
          <cell r="D778" t="str">
            <v>%</v>
          </cell>
          <cell r="F778">
            <v>0.105</v>
          </cell>
        </row>
        <row r="779">
          <cell r="C779" t="str">
            <v>Furnitures and Fixtures</v>
          </cell>
          <cell r="D779" t="str">
            <v>%</v>
          </cell>
          <cell r="F779">
            <v>0.1</v>
          </cell>
        </row>
        <row r="780">
          <cell r="C780" t="str">
            <v>Office and Other Equipment</v>
          </cell>
          <cell r="D780" t="str">
            <v>%</v>
          </cell>
          <cell r="F780">
            <v>0.1</v>
          </cell>
        </row>
        <row r="781">
          <cell r="C781" t="str">
            <v>Vehicles</v>
          </cell>
          <cell r="D781" t="str">
            <v>%</v>
          </cell>
          <cell r="F781">
            <v>0.1</v>
          </cell>
        </row>
        <row r="784">
          <cell r="F784">
            <v>0.95</v>
          </cell>
        </row>
        <row r="787">
          <cell r="C787" t="str">
            <v>Buildings - 5%</v>
          </cell>
          <cell r="D787" t="str">
            <v>%</v>
          </cell>
          <cell r="F787">
            <v>0.05</v>
          </cell>
        </row>
        <row r="788">
          <cell r="C788" t="str">
            <v>Buildings - 10%</v>
          </cell>
          <cell r="D788" t="str">
            <v>%</v>
          </cell>
          <cell r="F788">
            <v>0.1</v>
          </cell>
        </row>
        <row r="789">
          <cell r="C789" t="str">
            <v>Plant and Machinery - Melting Furnace</v>
          </cell>
          <cell r="D789" t="str">
            <v>%</v>
          </cell>
          <cell r="F789">
            <v>0.6</v>
          </cell>
        </row>
        <row r="790">
          <cell r="C790" t="str">
            <v>Plant and Machinery - Others</v>
          </cell>
          <cell r="D790" t="str">
            <v>%</v>
          </cell>
          <cell r="F790">
            <v>0.15</v>
          </cell>
        </row>
        <row r="791">
          <cell r="C791" t="str">
            <v>Furnitures and Fixtures</v>
          </cell>
          <cell r="D791" t="str">
            <v>%</v>
          </cell>
          <cell r="F791">
            <v>0.1</v>
          </cell>
        </row>
        <row r="792">
          <cell r="C792" t="str">
            <v>Office and Other Equipment</v>
          </cell>
          <cell r="D792" t="str">
            <v>%</v>
          </cell>
          <cell r="F792">
            <v>0.15</v>
          </cell>
        </row>
        <row r="793">
          <cell r="C793" t="str">
            <v>Vehicles - Class A</v>
          </cell>
          <cell r="D793" t="str">
            <v>%</v>
          </cell>
          <cell r="F793">
            <v>0.15</v>
          </cell>
        </row>
        <row r="794">
          <cell r="C794" t="str">
            <v>Vehicles - Class B</v>
          </cell>
          <cell r="D794" t="str">
            <v>%</v>
          </cell>
          <cell r="F794">
            <v>0.5</v>
          </cell>
        </row>
        <row r="795">
          <cell r="C795" t="str">
            <v>Vehicles - Class C</v>
          </cell>
          <cell r="D795" t="str">
            <v>%</v>
          </cell>
          <cell r="F795">
            <v>0.3</v>
          </cell>
        </row>
        <row r="796">
          <cell r="C796" t="str">
            <v>Others (Energy Saving Device)</v>
          </cell>
          <cell r="D796" t="str">
            <v>%</v>
          </cell>
          <cell r="F796">
            <v>0.8</v>
          </cell>
        </row>
        <row r="799">
          <cell r="F799">
            <v>0.2</v>
          </cell>
        </row>
        <row r="803">
          <cell r="C803" t="str">
            <v>Tax Rate Applicable</v>
          </cell>
          <cell r="D803" t="str">
            <v>%</v>
          </cell>
          <cell r="F803">
            <v>0.33989999999999998</v>
          </cell>
          <cell r="G803">
            <v>0.33989999999999998</v>
          </cell>
          <cell r="H803">
            <v>0.33989999999999998</v>
          </cell>
          <cell r="I803">
            <v>0.332175</v>
          </cell>
          <cell r="J803">
            <v>0.332175</v>
          </cell>
          <cell r="K803">
            <v>0.332175</v>
          </cell>
          <cell r="L803">
            <v>0.332175</v>
          </cell>
          <cell r="M803">
            <v>0.332175</v>
          </cell>
          <cell r="N803">
            <v>0.332175</v>
          </cell>
          <cell r="O803">
            <v>0.332175</v>
          </cell>
        </row>
        <row r="816">
          <cell r="C816" t="str">
            <v>Raw Material Inventory</v>
          </cell>
          <cell r="D816" t="str">
            <v>days</v>
          </cell>
          <cell r="F816">
            <v>32.188098851415418</v>
          </cell>
          <cell r="G816">
            <v>40.746597223847516</v>
          </cell>
          <cell r="H816">
            <v>34.686732627452407</v>
          </cell>
          <cell r="I816">
            <v>30</v>
          </cell>
          <cell r="J816">
            <v>30</v>
          </cell>
          <cell r="K816">
            <v>30</v>
          </cell>
          <cell r="L816">
            <v>30</v>
          </cell>
          <cell r="M816">
            <v>30</v>
          </cell>
          <cell r="N816">
            <v>30</v>
          </cell>
          <cell r="O816">
            <v>30</v>
          </cell>
        </row>
        <row r="817">
          <cell r="C817" t="str">
            <v>Packing Material Inventory</v>
          </cell>
          <cell r="D817" t="str">
            <v>days</v>
          </cell>
          <cell r="F817">
            <v>20.060640166615833</v>
          </cell>
          <cell r="G817">
            <v>25.621559527437189</v>
          </cell>
          <cell r="H817">
            <v>33.012798479654975</v>
          </cell>
          <cell r="I817">
            <v>30</v>
          </cell>
          <cell r="J817">
            <v>30</v>
          </cell>
          <cell r="K817">
            <v>30</v>
          </cell>
          <cell r="L817">
            <v>30</v>
          </cell>
          <cell r="M817">
            <v>30</v>
          </cell>
          <cell r="N817">
            <v>30</v>
          </cell>
          <cell r="O817">
            <v>30</v>
          </cell>
        </row>
        <row r="818">
          <cell r="C818" t="str">
            <v>Stores &amp; Spares Inventory</v>
          </cell>
          <cell r="D818" t="str">
            <v>days</v>
          </cell>
          <cell r="F818">
            <v>451.21142623331673</v>
          </cell>
          <cell r="G818">
            <v>433.06659404037168</v>
          </cell>
          <cell r="H818">
            <v>459.66922445082531</v>
          </cell>
          <cell r="I818">
            <v>365</v>
          </cell>
          <cell r="J818">
            <v>365</v>
          </cell>
          <cell r="K818">
            <v>365</v>
          </cell>
          <cell r="L818">
            <v>365</v>
          </cell>
          <cell r="M818">
            <v>365</v>
          </cell>
          <cell r="N818">
            <v>365</v>
          </cell>
          <cell r="O818">
            <v>365</v>
          </cell>
        </row>
        <row r="819">
          <cell r="C819" t="str">
            <v>WIP Inventory</v>
          </cell>
          <cell r="D819" t="str">
            <v>days</v>
          </cell>
          <cell r="F819">
            <v>2.6135946342335816</v>
          </cell>
          <cell r="G819">
            <v>1.4482101296744461</v>
          </cell>
          <cell r="H819">
            <v>1.8449084082660057</v>
          </cell>
          <cell r="I819">
            <v>2</v>
          </cell>
          <cell r="J819">
            <v>2</v>
          </cell>
          <cell r="K819">
            <v>2</v>
          </cell>
          <cell r="L819">
            <v>2</v>
          </cell>
          <cell r="M819">
            <v>2</v>
          </cell>
          <cell r="N819">
            <v>2</v>
          </cell>
          <cell r="O819">
            <v>2</v>
          </cell>
        </row>
        <row r="820">
          <cell r="C820" t="str">
            <v>Finished Goods Inventory</v>
          </cell>
          <cell r="D820" t="str">
            <v>days</v>
          </cell>
          <cell r="F820">
            <v>23.390105574672493</v>
          </cell>
          <cell r="G820">
            <v>22.241601570892648</v>
          </cell>
          <cell r="H820">
            <v>23.013173309563221</v>
          </cell>
          <cell r="I820">
            <v>15</v>
          </cell>
          <cell r="J820">
            <v>15</v>
          </cell>
          <cell r="K820">
            <v>15</v>
          </cell>
          <cell r="L820">
            <v>15</v>
          </cell>
          <cell r="M820">
            <v>15</v>
          </cell>
          <cell r="N820">
            <v>15</v>
          </cell>
          <cell r="O820">
            <v>15</v>
          </cell>
        </row>
        <row r="822">
          <cell r="C822" t="str">
            <v>Sundry Debtors</v>
          </cell>
          <cell r="D822" t="str">
            <v>days</v>
          </cell>
          <cell r="F822">
            <v>57.983797857038653</v>
          </cell>
          <cell r="G822">
            <v>63.248234716397533</v>
          </cell>
          <cell r="H822">
            <v>59.074369247523812</v>
          </cell>
          <cell r="I822">
            <v>50</v>
          </cell>
          <cell r="J822">
            <v>50</v>
          </cell>
          <cell r="K822">
            <v>50</v>
          </cell>
          <cell r="L822">
            <v>50</v>
          </cell>
          <cell r="M822">
            <v>50</v>
          </cell>
          <cell r="N822">
            <v>50</v>
          </cell>
          <cell r="O822">
            <v>50</v>
          </cell>
        </row>
        <row r="825">
          <cell r="C825" t="str">
            <v>Sundry Creditors</v>
          </cell>
          <cell r="D825" t="str">
            <v>days</v>
          </cell>
          <cell r="F825">
            <v>117.56020326853634</v>
          </cell>
          <cell r="G825">
            <v>101.3523969228909</v>
          </cell>
          <cell r="H825">
            <v>101.00878391694968</v>
          </cell>
          <cell r="I825">
            <v>45</v>
          </cell>
          <cell r="J825">
            <v>45</v>
          </cell>
          <cell r="K825">
            <v>45</v>
          </cell>
          <cell r="L825">
            <v>45</v>
          </cell>
          <cell r="M825">
            <v>45</v>
          </cell>
          <cell r="N825">
            <v>45</v>
          </cell>
          <cell r="O825">
            <v>45</v>
          </cell>
        </row>
        <row r="829">
          <cell r="C829" t="str">
            <v>Rishra</v>
          </cell>
          <cell r="D829" t="str">
            <v>days</v>
          </cell>
          <cell r="F829">
            <v>22.378594891587753</v>
          </cell>
          <cell r="G829">
            <v>40.404581295071686</v>
          </cell>
          <cell r="H829">
            <v>24.373703857320617</v>
          </cell>
          <cell r="I829">
            <v>30</v>
          </cell>
          <cell r="J829">
            <v>30</v>
          </cell>
          <cell r="K829">
            <v>30</v>
          </cell>
          <cell r="L829">
            <v>30</v>
          </cell>
          <cell r="M829">
            <v>30</v>
          </cell>
          <cell r="N829">
            <v>30</v>
          </cell>
          <cell r="O829">
            <v>30</v>
          </cell>
        </row>
        <row r="830">
          <cell r="C830" t="str">
            <v>Bahadurgarh</v>
          </cell>
          <cell r="D830" t="str">
            <v>days</v>
          </cell>
          <cell r="F830">
            <v>23.355859561564071</v>
          </cell>
          <cell r="G830">
            <v>32.93920864044415</v>
          </cell>
          <cell r="H830">
            <v>34.172320217096335</v>
          </cell>
          <cell r="I830">
            <v>30</v>
          </cell>
          <cell r="J830">
            <v>30</v>
          </cell>
          <cell r="K830">
            <v>30</v>
          </cell>
          <cell r="L830">
            <v>30</v>
          </cell>
          <cell r="M830">
            <v>30</v>
          </cell>
          <cell r="N830">
            <v>30</v>
          </cell>
          <cell r="O830">
            <v>30</v>
          </cell>
        </row>
        <row r="831">
          <cell r="C831" t="str">
            <v>Neemrana</v>
          </cell>
          <cell r="D831" t="str">
            <v>days</v>
          </cell>
          <cell r="F831">
            <v>11.1864649112356</v>
          </cell>
          <cell r="G831">
            <v>52.48024500341122</v>
          </cell>
          <cell r="H831">
            <v>44.443323242515973</v>
          </cell>
          <cell r="I831">
            <v>30</v>
          </cell>
          <cell r="J831">
            <v>30</v>
          </cell>
          <cell r="K831">
            <v>30</v>
          </cell>
          <cell r="L831">
            <v>30</v>
          </cell>
          <cell r="M831">
            <v>30</v>
          </cell>
          <cell r="N831">
            <v>30</v>
          </cell>
          <cell r="O831">
            <v>30</v>
          </cell>
        </row>
        <row r="832">
          <cell r="C832" t="str">
            <v>Rishikesh</v>
          </cell>
          <cell r="D832" t="str">
            <v>days</v>
          </cell>
          <cell r="F832">
            <v>22.657579249307418</v>
          </cell>
          <cell r="G832">
            <v>42.997021437261409</v>
          </cell>
          <cell r="H832">
            <v>46.264867743653475</v>
          </cell>
          <cell r="I832">
            <v>30</v>
          </cell>
          <cell r="J832">
            <v>30</v>
          </cell>
          <cell r="K832">
            <v>30</v>
          </cell>
          <cell r="L832">
            <v>30</v>
          </cell>
          <cell r="M832">
            <v>30</v>
          </cell>
          <cell r="N832">
            <v>30</v>
          </cell>
          <cell r="O832">
            <v>30</v>
          </cell>
        </row>
        <row r="833">
          <cell r="C833" t="str">
            <v>Pondicherry</v>
          </cell>
          <cell r="D833" t="str">
            <v>days</v>
          </cell>
          <cell r="F833">
            <v>37.486694766221831</v>
          </cell>
          <cell r="G833">
            <v>73.116959053079626</v>
          </cell>
          <cell r="H833">
            <v>56.35823754789272</v>
          </cell>
          <cell r="I833">
            <v>30</v>
          </cell>
          <cell r="J833">
            <v>30</v>
          </cell>
          <cell r="K833">
            <v>30</v>
          </cell>
          <cell r="L833">
            <v>30</v>
          </cell>
          <cell r="M833">
            <v>30</v>
          </cell>
          <cell r="N833">
            <v>30</v>
          </cell>
          <cell r="O833">
            <v>30</v>
          </cell>
        </row>
        <row r="834">
          <cell r="C834" t="str">
            <v>Nashik</v>
          </cell>
          <cell r="D834" t="str">
            <v>days</v>
          </cell>
          <cell r="F834">
            <v>70.947219395655438</v>
          </cell>
          <cell r="G834">
            <v>16.274633286039524</v>
          </cell>
          <cell r="H834">
            <v>15.567762186115216</v>
          </cell>
          <cell r="I834">
            <v>30</v>
          </cell>
          <cell r="J834">
            <v>30</v>
          </cell>
          <cell r="K834">
            <v>30</v>
          </cell>
          <cell r="L834">
            <v>30</v>
          </cell>
          <cell r="M834">
            <v>30</v>
          </cell>
          <cell r="N834">
            <v>30</v>
          </cell>
          <cell r="O834">
            <v>30</v>
          </cell>
        </row>
        <row r="835">
          <cell r="C835" t="str">
            <v>Nashik_Cosmetic</v>
          </cell>
          <cell r="D835" t="str">
            <v>days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30</v>
          </cell>
          <cell r="K835">
            <v>30</v>
          </cell>
          <cell r="L835">
            <v>30</v>
          </cell>
          <cell r="M835">
            <v>30</v>
          </cell>
          <cell r="N835">
            <v>30</v>
          </cell>
          <cell r="O835">
            <v>30</v>
          </cell>
        </row>
        <row r="836">
          <cell r="C836" t="str">
            <v>AP</v>
          </cell>
          <cell r="D836" t="str">
            <v>days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30</v>
          </cell>
          <cell r="L836">
            <v>30</v>
          </cell>
          <cell r="M836">
            <v>30</v>
          </cell>
          <cell r="N836">
            <v>30</v>
          </cell>
          <cell r="O836">
            <v>30</v>
          </cell>
        </row>
        <row r="837">
          <cell r="C837" t="str">
            <v>West_Furnace</v>
          </cell>
          <cell r="D837" t="str">
            <v>days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30</v>
          </cell>
          <cell r="L837">
            <v>30</v>
          </cell>
          <cell r="M837">
            <v>30</v>
          </cell>
          <cell r="N837">
            <v>30</v>
          </cell>
          <cell r="O837">
            <v>30</v>
          </cell>
        </row>
        <row r="838">
          <cell r="C838" t="str">
            <v>North_Furnace</v>
          </cell>
          <cell r="D838" t="str">
            <v>days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30</v>
          </cell>
          <cell r="M838">
            <v>30</v>
          </cell>
          <cell r="N838">
            <v>30</v>
          </cell>
          <cell r="O838">
            <v>30</v>
          </cell>
        </row>
        <row r="841">
          <cell r="C841" t="str">
            <v>Rishra</v>
          </cell>
          <cell r="D841" t="str">
            <v>days</v>
          </cell>
          <cell r="F841">
            <v>18.494067558237656</v>
          </cell>
          <cell r="G841">
            <v>26.185807207077147</v>
          </cell>
          <cell r="H841">
            <v>33.504472967716843</v>
          </cell>
          <cell r="I841">
            <v>30</v>
          </cell>
          <cell r="J841">
            <v>30</v>
          </cell>
          <cell r="K841">
            <v>30</v>
          </cell>
          <cell r="L841">
            <v>30</v>
          </cell>
          <cell r="M841">
            <v>30</v>
          </cell>
          <cell r="N841">
            <v>30</v>
          </cell>
          <cell r="O841">
            <v>30</v>
          </cell>
        </row>
        <row r="842">
          <cell r="C842" t="str">
            <v>Bahadurgarh</v>
          </cell>
          <cell r="D842" t="str">
            <v>days</v>
          </cell>
          <cell r="F842">
            <v>23.515411230519092</v>
          </cell>
          <cell r="G842">
            <v>42.690401879082337</v>
          </cell>
          <cell r="H842">
            <v>65.166191832858516</v>
          </cell>
          <cell r="I842">
            <v>30</v>
          </cell>
          <cell r="J842">
            <v>30</v>
          </cell>
          <cell r="K842">
            <v>30</v>
          </cell>
          <cell r="L842">
            <v>30</v>
          </cell>
          <cell r="M842">
            <v>30</v>
          </cell>
          <cell r="N842">
            <v>30</v>
          </cell>
          <cell r="O842">
            <v>30</v>
          </cell>
        </row>
        <row r="843">
          <cell r="C843" t="str">
            <v>Neemrana</v>
          </cell>
          <cell r="D843" t="str">
            <v>days</v>
          </cell>
          <cell r="F843">
            <v>0</v>
          </cell>
          <cell r="G843">
            <v>38.501470124088442</v>
          </cell>
          <cell r="H843">
            <v>23.7012987012987</v>
          </cell>
          <cell r="I843">
            <v>30</v>
          </cell>
          <cell r="J843">
            <v>30</v>
          </cell>
          <cell r="K843">
            <v>30</v>
          </cell>
          <cell r="L843">
            <v>30</v>
          </cell>
          <cell r="M843">
            <v>30</v>
          </cell>
          <cell r="N843">
            <v>30</v>
          </cell>
          <cell r="O843">
            <v>30</v>
          </cell>
        </row>
        <row r="844">
          <cell r="C844" t="str">
            <v>Rishikesh</v>
          </cell>
          <cell r="D844" t="str">
            <v>days</v>
          </cell>
          <cell r="F844">
            <v>28.617451924454759</v>
          </cell>
          <cell r="G844">
            <v>16.140447851765511</v>
          </cell>
          <cell r="H844">
            <v>23.846666666666671</v>
          </cell>
          <cell r="I844">
            <v>30</v>
          </cell>
          <cell r="J844">
            <v>30</v>
          </cell>
          <cell r="K844">
            <v>30</v>
          </cell>
          <cell r="L844">
            <v>30</v>
          </cell>
          <cell r="M844">
            <v>30</v>
          </cell>
          <cell r="N844">
            <v>30</v>
          </cell>
          <cell r="O844">
            <v>30</v>
          </cell>
        </row>
        <row r="845">
          <cell r="C845" t="str">
            <v>Pondicherry</v>
          </cell>
          <cell r="D845" t="str">
            <v>days</v>
          </cell>
          <cell r="F845">
            <v>10.84760539367638</v>
          </cell>
          <cell r="G845">
            <v>15.654104034644773</v>
          </cell>
          <cell r="H845">
            <v>16.841906202723148</v>
          </cell>
          <cell r="I845">
            <v>30</v>
          </cell>
          <cell r="J845">
            <v>30</v>
          </cell>
          <cell r="K845">
            <v>30</v>
          </cell>
          <cell r="L845">
            <v>30</v>
          </cell>
          <cell r="M845">
            <v>30</v>
          </cell>
          <cell r="N845">
            <v>30</v>
          </cell>
          <cell r="O845">
            <v>30</v>
          </cell>
        </row>
        <row r="846">
          <cell r="C846" t="str">
            <v>Nashik</v>
          </cell>
          <cell r="D846" t="str">
            <v>days</v>
          </cell>
          <cell r="F846">
            <v>12.087429166184807</v>
          </cell>
          <cell r="G846">
            <v>15.443970889172682</v>
          </cell>
          <cell r="H846">
            <v>13.054363376251787</v>
          </cell>
          <cell r="I846">
            <v>30</v>
          </cell>
          <cell r="J846">
            <v>30</v>
          </cell>
          <cell r="K846">
            <v>30</v>
          </cell>
          <cell r="L846">
            <v>30</v>
          </cell>
          <cell r="M846">
            <v>30</v>
          </cell>
          <cell r="N846">
            <v>30</v>
          </cell>
          <cell r="O846">
            <v>30</v>
          </cell>
        </row>
        <row r="847">
          <cell r="C847" t="str">
            <v>Nashik_Cosmetic</v>
          </cell>
          <cell r="D847" t="str">
            <v>days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30</v>
          </cell>
          <cell r="K847">
            <v>30</v>
          </cell>
          <cell r="L847">
            <v>30</v>
          </cell>
          <cell r="M847">
            <v>30</v>
          </cell>
          <cell r="N847">
            <v>30</v>
          </cell>
          <cell r="O847">
            <v>30</v>
          </cell>
        </row>
        <row r="848">
          <cell r="C848" t="str">
            <v>AP</v>
          </cell>
          <cell r="D848" t="str">
            <v>days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30</v>
          </cell>
          <cell r="L848">
            <v>30</v>
          </cell>
          <cell r="M848">
            <v>30</v>
          </cell>
          <cell r="N848">
            <v>30</v>
          </cell>
          <cell r="O848">
            <v>30</v>
          </cell>
        </row>
        <row r="849">
          <cell r="C849" t="str">
            <v>West_Furnace</v>
          </cell>
          <cell r="D849" t="str">
            <v>days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30</v>
          </cell>
          <cell r="L849">
            <v>30</v>
          </cell>
          <cell r="M849">
            <v>30</v>
          </cell>
          <cell r="N849">
            <v>30</v>
          </cell>
          <cell r="O849">
            <v>30</v>
          </cell>
        </row>
        <row r="850">
          <cell r="C850" t="str">
            <v>North_Furnace</v>
          </cell>
          <cell r="D850" t="str">
            <v>days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30</v>
          </cell>
          <cell r="M850">
            <v>30</v>
          </cell>
          <cell r="N850">
            <v>30</v>
          </cell>
          <cell r="O850">
            <v>30</v>
          </cell>
        </row>
        <row r="854">
          <cell r="C854" t="str">
            <v>Rishra</v>
          </cell>
          <cell r="D854" t="str">
            <v>days</v>
          </cell>
          <cell r="F854">
            <v>308.17428525060188</v>
          </cell>
          <cell r="G854">
            <v>407.26310277799695</v>
          </cell>
          <cell r="H854">
            <v>338.43811881188122</v>
          </cell>
          <cell r="I854">
            <v>365</v>
          </cell>
          <cell r="J854">
            <v>365</v>
          </cell>
          <cell r="K854">
            <v>365</v>
          </cell>
          <cell r="L854">
            <v>365</v>
          </cell>
          <cell r="M854">
            <v>365</v>
          </cell>
          <cell r="N854">
            <v>365</v>
          </cell>
          <cell r="O854">
            <v>365</v>
          </cell>
        </row>
        <row r="855">
          <cell r="C855" t="str">
            <v>Bahadurgarh</v>
          </cell>
          <cell r="D855" t="str">
            <v>days</v>
          </cell>
          <cell r="F855">
            <v>462.54910197054119</v>
          </cell>
          <cell r="G855">
            <v>277.52226252869013</v>
          </cell>
          <cell r="H855">
            <v>585.02251125562771</v>
          </cell>
          <cell r="I855">
            <v>365</v>
          </cell>
          <cell r="J855">
            <v>365</v>
          </cell>
          <cell r="K855">
            <v>365</v>
          </cell>
          <cell r="L855">
            <v>365</v>
          </cell>
          <cell r="M855">
            <v>365</v>
          </cell>
          <cell r="N855">
            <v>365</v>
          </cell>
          <cell r="O855">
            <v>365</v>
          </cell>
        </row>
        <row r="856">
          <cell r="C856" t="str">
            <v>Neemrana</v>
          </cell>
          <cell r="D856" t="str">
            <v>days</v>
          </cell>
          <cell r="F856">
            <v>229.42241379310346</v>
          </cell>
          <cell r="G856">
            <v>529.33524973050669</v>
          </cell>
          <cell r="H856">
            <v>383.77142857142854</v>
          </cell>
          <cell r="I856">
            <v>365</v>
          </cell>
          <cell r="J856">
            <v>365</v>
          </cell>
          <cell r="K856">
            <v>365</v>
          </cell>
          <cell r="L856">
            <v>365</v>
          </cell>
          <cell r="M856">
            <v>365</v>
          </cell>
          <cell r="N856">
            <v>365</v>
          </cell>
          <cell r="O856">
            <v>365</v>
          </cell>
        </row>
        <row r="857">
          <cell r="C857" t="str">
            <v>Rishikesh</v>
          </cell>
          <cell r="D857" t="str">
            <v>days</v>
          </cell>
          <cell r="F857">
            <v>1088.4417331492875</v>
          </cell>
          <cell r="G857">
            <v>572.63624572310312</v>
          </cell>
          <cell r="H857">
            <v>444.0899241603467</v>
          </cell>
          <cell r="I857">
            <v>365</v>
          </cell>
          <cell r="J857">
            <v>365</v>
          </cell>
          <cell r="K857">
            <v>365</v>
          </cell>
          <cell r="L857">
            <v>365</v>
          </cell>
          <cell r="M857">
            <v>365</v>
          </cell>
          <cell r="N857">
            <v>365</v>
          </cell>
          <cell r="O857">
            <v>365</v>
          </cell>
        </row>
        <row r="858">
          <cell r="C858" t="str">
            <v>Pondicherry</v>
          </cell>
          <cell r="D858" t="str">
            <v>days</v>
          </cell>
          <cell r="F858">
            <v>761.37485130193409</v>
          </cell>
          <cell r="G858">
            <v>1185.0695114887044</v>
          </cell>
          <cell r="H858">
            <v>501.35057471264372</v>
          </cell>
          <cell r="I858">
            <v>365</v>
          </cell>
          <cell r="J858">
            <v>365</v>
          </cell>
          <cell r="K858">
            <v>365</v>
          </cell>
          <cell r="L858">
            <v>365</v>
          </cell>
          <cell r="M858">
            <v>365</v>
          </cell>
          <cell r="N858">
            <v>365</v>
          </cell>
          <cell r="O858">
            <v>365</v>
          </cell>
        </row>
        <row r="859">
          <cell r="C859" t="str">
            <v>Nashik</v>
          </cell>
          <cell r="D859" t="str">
            <v>days</v>
          </cell>
          <cell r="F859">
            <v>128.64440020206223</v>
          </cell>
          <cell r="G859">
            <v>338.4113199071648</v>
          </cell>
          <cell r="H859">
            <v>434.18300653594764</v>
          </cell>
          <cell r="I859">
            <v>365</v>
          </cell>
          <cell r="J859">
            <v>365</v>
          </cell>
          <cell r="K859">
            <v>365</v>
          </cell>
          <cell r="L859">
            <v>365</v>
          </cell>
          <cell r="M859">
            <v>365</v>
          </cell>
          <cell r="N859">
            <v>365</v>
          </cell>
          <cell r="O859">
            <v>365</v>
          </cell>
        </row>
        <row r="860">
          <cell r="C860" t="str">
            <v>Nashik_Cosmetic</v>
          </cell>
          <cell r="D860" t="str">
            <v>days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365</v>
          </cell>
          <cell r="K860">
            <v>365</v>
          </cell>
          <cell r="L860">
            <v>365</v>
          </cell>
          <cell r="M860">
            <v>365</v>
          </cell>
          <cell r="N860">
            <v>365</v>
          </cell>
          <cell r="O860">
            <v>365</v>
          </cell>
        </row>
        <row r="861">
          <cell r="C861" t="str">
            <v>AP</v>
          </cell>
          <cell r="D861" t="str">
            <v>days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365</v>
          </cell>
          <cell r="L861">
            <v>365</v>
          </cell>
          <cell r="M861">
            <v>365</v>
          </cell>
          <cell r="N861">
            <v>365</v>
          </cell>
          <cell r="O861">
            <v>365</v>
          </cell>
        </row>
        <row r="862">
          <cell r="C862" t="str">
            <v>West_Furnace</v>
          </cell>
          <cell r="D862" t="str">
            <v>days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365</v>
          </cell>
          <cell r="L862">
            <v>365</v>
          </cell>
          <cell r="M862">
            <v>365</v>
          </cell>
          <cell r="N862">
            <v>365</v>
          </cell>
          <cell r="O862">
            <v>365</v>
          </cell>
        </row>
        <row r="863">
          <cell r="C863" t="str">
            <v>North_Furnace</v>
          </cell>
          <cell r="D863" t="str">
            <v>days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365</v>
          </cell>
          <cell r="M863">
            <v>365</v>
          </cell>
          <cell r="N863">
            <v>365</v>
          </cell>
          <cell r="O863">
            <v>365</v>
          </cell>
        </row>
        <row r="867">
          <cell r="C867" t="str">
            <v>Rishra</v>
          </cell>
          <cell r="D867" t="str">
            <v>days</v>
          </cell>
          <cell r="F867">
            <v>2.1661851258526226</v>
          </cell>
          <cell r="G867">
            <v>1.6796834809611552</v>
          </cell>
          <cell r="H867">
            <v>2.2708419742845294</v>
          </cell>
          <cell r="I867">
            <v>2</v>
          </cell>
          <cell r="J867">
            <v>2</v>
          </cell>
          <cell r="K867">
            <v>2</v>
          </cell>
          <cell r="L867">
            <v>2</v>
          </cell>
          <cell r="M867">
            <v>2</v>
          </cell>
          <cell r="N867">
            <v>2</v>
          </cell>
          <cell r="O867">
            <v>2</v>
          </cell>
        </row>
        <row r="868">
          <cell r="C868" t="str">
            <v>Bahadurgarh</v>
          </cell>
          <cell r="D868" t="str">
            <v>days</v>
          </cell>
          <cell r="F868">
            <v>10.180524039021849</v>
          </cell>
          <cell r="G868">
            <v>5.0261136442030283</v>
          </cell>
          <cell r="H868">
            <v>7.352572800333995</v>
          </cell>
          <cell r="I868">
            <v>2</v>
          </cell>
          <cell r="J868">
            <v>2</v>
          </cell>
          <cell r="K868">
            <v>2</v>
          </cell>
          <cell r="L868">
            <v>2</v>
          </cell>
          <cell r="M868">
            <v>2</v>
          </cell>
          <cell r="N868">
            <v>2</v>
          </cell>
          <cell r="O868">
            <v>2</v>
          </cell>
        </row>
        <row r="869">
          <cell r="C869" t="str">
            <v>Neemrana</v>
          </cell>
          <cell r="D869" t="str">
            <v>days</v>
          </cell>
          <cell r="F869">
            <v>1.5419992851185513</v>
          </cell>
          <cell r="G869">
            <v>3.2161568908942568</v>
          </cell>
          <cell r="H869">
            <v>2.6360842041388213</v>
          </cell>
          <cell r="I869">
            <v>2</v>
          </cell>
          <cell r="J869">
            <v>2</v>
          </cell>
          <cell r="K869">
            <v>2</v>
          </cell>
          <cell r="L869">
            <v>2</v>
          </cell>
          <cell r="M869">
            <v>2</v>
          </cell>
          <cell r="N869">
            <v>2</v>
          </cell>
          <cell r="O869">
            <v>2</v>
          </cell>
        </row>
        <row r="870">
          <cell r="C870" t="str">
            <v>Rishikesh</v>
          </cell>
          <cell r="D870" t="str">
            <v>days</v>
          </cell>
          <cell r="F870">
            <v>2.891420146697306</v>
          </cell>
          <cell r="G870">
            <v>2.5357217770692624</v>
          </cell>
          <cell r="H870">
            <v>2.9806497425883185</v>
          </cell>
          <cell r="I870">
            <v>2</v>
          </cell>
          <cell r="J870">
            <v>2</v>
          </cell>
          <cell r="K870">
            <v>2</v>
          </cell>
          <cell r="L870">
            <v>2</v>
          </cell>
          <cell r="M870">
            <v>2</v>
          </cell>
          <cell r="N870">
            <v>2</v>
          </cell>
          <cell r="O870">
            <v>2</v>
          </cell>
        </row>
        <row r="871">
          <cell r="C871" t="str">
            <v>Pondicherry</v>
          </cell>
          <cell r="D871" t="str">
            <v>days</v>
          </cell>
          <cell r="F871">
            <v>2.9086773039875791</v>
          </cell>
          <cell r="G871">
            <v>2.3588380453033846</v>
          </cell>
          <cell r="H871">
            <v>2.4473180076628354</v>
          </cell>
          <cell r="I871">
            <v>2</v>
          </cell>
          <cell r="J871">
            <v>2</v>
          </cell>
          <cell r="K871">
            <v>2</v>
          </cell>
          <cell r="L871">
            <v>2</v>
          </cell>
          <cell r="M871">
            <v>2</v>
          </cell>
          <cell r="N871">
            <v>2</v>
          </cell>
          <cell r="O871">
            <v>2</v>
          </cell>
        </row>
        <row r="872">
          <cell r="C872" t="str">
            <v>Nashik</v>
          </cell>
          <cell r="D872" t="str">
            <v>days</v>
          </cell>
          <cell r="F872">
            <v>3.0325178073707031</v>
          </cell>
          <cell r="G872">
            <v>2.0173562118571042</v>
          </cell>
          <cell r="H872">
            <v>2.1565731166912854</v>
          </cell>
          <cell r="I872">
            <v>2</v>
          </cell>
          <cell r="J872">
            <v>2</v>
          </cell>
          <cell r="K872">
            <v>2</v>
          </cell>
          <cell r="L872">
            <v>2</v>
          </cell>
          <cell r="M872">
            <v>2</v>
          </cell>
          <cell r="N872">
            <v>2</v>
          </cell>
          <cell r="O872">
            <v>2</v>
          </cell>
        </row>
        <row r="873">
          <cell r="C873" t="str">
            <v>Nashik_Cosmetic</v>
          </cell>
          <cell r="D873" t="str">
            <v>days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2</v>
          </cell>
          <cell r="K873">
            <v>2</v>
          </cell>
          <cell r="L873">
            <v>2</v>
          </cell>
          <cell r="M873">
            <v>2</v>
          </cell>
          <cell r="N873">
            <v>2</v>
          </cell>
          <cell r="O873">
            <v>2</v>
          </cell>
        </row>
        <row r="874">
          <cell r="C874" t="str">
            <v>AP</v>
          </cell>
          <cell r="D874" t="str">
            <v>days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2</v>
          </cell>
        </row>
        <row r="875">
          <cell r="C875" t="str">
            <v>West_Furnace</v>
          </cell>
          <cell r="D875" t="str">
            <v>days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2</v>
          </cell>
          <cell r="L875">
            <v>2</v>
          </cell>
          <cell r="M875">
            <v>2</v>
          </cell>
          <cell r="N875">
            <v>2</v>
          </cell>
          <cell r="O875">
            <v>2</v>
          </cell>
        </row>
        <row r="876">
          <cell r="C876" t="str">
            <v>North_Furnace</v>
          </cell>
          <cell r="D876" t="str">
            <v>days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2</v>
          </cell>
          <cell r="M876">
            <v>2</v>
          </cell>
          <cell r="N876">
            <v>2</v>
          </cell>
          <cell r="O876">
            <v>2</v>
          </cell>
        </row>
        <row r="880">
          <cell r="C880" t="str">
            <v>Rishra</v>
          </cell>
          <cell r="D880" t="str">
            <v>days</v>
          </cell>
          <cell r="F880">
            <v>47.704877197171861</v>
          </cell>
          <cell r="G880">
            <v>71.345305803155682</v>
          </cell>
          <cell r="H880">
            <v>76.027788796278429</v>
          </cell>
          <cell r="I880">
            <v>50</v>
          </cell>
          <cell r="J880">
            <v>50</v>
          </cell>
          <cell r="K880">
            <v>50</v>
          </cell>
          <cell r="L880">
            <v>50</v>
          </cell>
          <cell r="M880">
            <v>50</v>
          </cell>
          <cell r="N880">
            <v>50</v>
          </cell>
          <cell r="O880">
            <v>50</v>
          </cell>
        </row>
        <row r="881">
          <cell r="C881" t="str">
            <v>Bahadurgarh</v>
          </cell>
          <cell r="D881" t="str">
            <v>days</v>
          </cell>
          <cell r="F881">
            <v>51.6185047716206</v>
          </cell>
          <cell r="G881">
            <v>44.265805420818666</v>
          </cell>
          <cell r="H881">
            <v>43.817538985681118</v>
          </cell>
          <cell r="I881">
            <v>50</v>
          </cell>
          <cell r="J881">
            <v>50</v>
          </cell>
          <cell r="K881">
            <v>50</v>
          </cell>
          <cell r="L881">
            <v>50</v>
          </cell>
          <cell r="M881">
            <v>50</v>
          </cell>
          <cell r="N881">
            <v>50</v>
          </cell>
          <cell r="O881">
            <v>50</v>
          </cell>
        </row>
        <row r="882">
          <cell r="C882" t="str">
            <v>Neemrana</v>
          </cell>
          <cell r="D882" t="str">
            <v>days</v>
          </cell>
          <cell r="F882">
            <v>16.783216256899149</v>
          </cell>
          <cell r="G882">
            <v>80.782323839069903</v>
          </cell>
          <cell r="H882">
            <v>71.21551580629945</v>
          </cell>
          <cell r="I882">
            <v>50</v>
          </cell>
          <cell r="J882">
            <v>50</v>
          </cell>
          <cell r="K882">
            <v>50</v>
          </cell>
          <cell r="L882">
            <v>50</v>
          </cell>
          <cell r="M882">
            <v>50</v>
          </cell>
          <cell r="N882">
            <v>50</v>
          </cell>
          <cell r="O882">
            <v>50</v>
          </cell>
        </row>
        <row r="883">
          <cell r="C883" t="str">
            <v>Rishikesh</v>
          </cell>
          <cell r="D883" t="str">
            <v>days</v>
          </cell>
          <cell r="F883">
            <v>35.603983518310145</v>
          </cell>
          <cell r="G883">
            <v>37.727849952341074</v>
          </cell>
          <cell r="H883">
            <v>36.851885952719648</v>
          </cell>
          <cell r="I883">
            <v>50</v>
          </cell>
          <cell r="J883">
            <v>50</v>
          </cell>
          <cell r="K883">
            <v>50</v>
          </cell>
          <cell r="L883">
            <v>50</v>
          </cell>
          <cell r="M883">
            <v>50</v>
          </cell>
          <cell r="N883">
            <v>50</v>
          </cell>
          <cell r="O883">
            <v>50</v>
          </cell>
        </row>
        <row r="884">
          <cell r="C884" t="str">
            <v>Pondicherry</v>
          </cell>
          <cell r="D884" t="str">
            <v>days</v>
          </cell>
          <cell r="F884">
            <v>58.164441775153719</v>
          </cell>
          <cell r="G884">
            <v>79.813819710637901</v>
          </cell>
          <cell r="H884">
            <v>50.688485359361728</v>
          </cell>
          <cell r="I884">
            <v>50</v>
          </cell>
          <cell r="J884">
            <v>50</v>
          </cell>
          <cell r="K884">
            <v>50</v>
          </cell>
          <cell r="L884">
            <v>50</v>
          </cell>
          <cell r="M884">
            <v>50</v>
          </cell>
          <cell r="N884">
            <v>50</v>
          </cell>
          <cell r="O884">
            <v>50</v>
          </cell>
        </row>
        <row r="885">
          <cell r="C885" t="str">
            <v>Nashik</v>
          </cell>
          <cell r="D885" t="str">
            <v>days</v>
          </cell>
          <cell r="F885">
            <v>57.881394833262647</v>
          </cell>
          <cell r="G885">
            <v>74.4089960971707</v>
          </cell>
          <cell r="H885">
            <v>80.678528018338753</v>
          </cell>
          <cell r="I885">
            <v>50</v>
          </cell>
          <cell r="J885">
            <v>50</v>
          </cell>
          <cell r="K885">
            <v>50</v>
          </cell>
          <cell r="L885">
            <v>50</v>
          </cell>
          <cell r="M885">
            <v>50</v>
          </cell>
          <cell r="N885">
            <v>50</v>
          </cell>
          <cell r="O885">
            <v>50</v>
          </cell>
        </row>
        <row r="886">
          <cell r="C886" t="str">
            <v>Nashik_Cosmetic</v>
          </cell>
          <cell r="D886" t="str">
            <v>days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50</v>
          </cell>
          <cell r="K886">
            <v>50</v>
          </cell>
          <cell r="L886">
            <v>50</v>
          </cell>
          <cell r="M886">
            <v>50</v>
          </cell>
          <cell r="N886">
            <v>50</v>
          </cell>
          <cell r="O886">
            <v>50</v>
          </cell>
        </row>
        <row r="887">
          <cell r="C887" t="str">
            <v>AP</v>
          </cell>
          <cell r="D887" t="str">
            <v>days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50</v>
          </cell>
          <cell r="L887">
            <v>50</v>
          </cell>
          <cell r="M887">
            <v>50</v>
          </cell>
          <cell r="N887">
            <v>50</v>
          </cell>
          <cell r="O887">
            <v>50</v>
          </cell>
        </row>
        <row r="888">
          <cell r="C888" t="str">
            <v>West_Furnace</v>
          </cell>
          <cell r="D888" t="str">
            <v>days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50</v>
          </cell>
          <cell r="L888">
            <v>50</v>
          </cell>
          <cell r="M888">
            <v>50</v>
          </cell>
          <cell r="N888">
            <v>50</v>
          </cell>
          <cell r="O888">
            <v>50</v>
          </cell>
        </row>
        <row r="889">
          <cell r="C889" t="str">
            <v>North_Furnace</v>
          </cell>
          <cell r="D889" t="str">
            <v>days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50</v>
          </cell>
          <cell r="M889">
            <v>50</v>
          </cell>
          <cell r="N889">
            <v>50</v>
          </cell>
          <cell r="O889">
            <v>50</v>
          </cell>
        </row>
        <row r="893">
          <cell r="C893" t="str">
            <v>Rishra</v>
          </cell>
          <cell r="D893" t="str">
            <v>days</v>
          </cell>
          <cell r="F893">
            <v>64.034007659653398</v>
          </cell>
          <cell r="G893">
            <v>159.09832299442749</v>
          </cell>
          <cell r="H893">
            <v>23.007398514022896</v>
          </cell>
          <cell r="I893">
            <v>15</v>
          </cell>
          <cell r="J893">
            <v>15</v>
          </cell>
          <cell r="K893">
            <v>15</v>
          </cell>
          <cell r="L893">
            <v>15</v>
          </cell>
          <cell r="M893">
            <v>15</v>
          </cell>
          <cell r="N893">
            <v>15</v>
          </cell>
          <cell r="O893">
            <v>15</v>
          </cell>
        </row>
        <row r="894">
          <cell r="C894" t="str">
            <v>Bahadurgarh</v>
          </cell>
          <cell r="D894" t="str">
            <v>days</v>
          </cell>
          <cell r="F894">
            <v>20.466658492920057</v>
          </cell>
          <cell r="G894">
            <v>21.526855416278408</v>
          </cell>
          <cell r="H894">
            <v>21.095332671300891</v>
          </cell>
          <cell r="I894">
            <v>15</v>
          </cell>
          <cell r="J894">
            <v>15</v>
          </cell>
          <cell r="K894">
            <v>15</v>
          </cell>
          <cell r="L894">
            <v>15</v>
          </cell>
          <cell r="M894">
            <v>15</v>
          </cell>
          <cell r="N894">
            <v>15</v>
          </cell>
          <cell r="O894">
            <v>15</v>
          </cell>
        </row>
        <row r="895">
          <cell r="C895" t="str">
            <v>Neemrana</v>
          </cell>
          <cell r="D895" t="str">
            <v>days</v>
          </cell>
          <cell r="F895">
            <v>24.698243035606914</v>
          </cell>
          <cell r="G895">
            <v>17.713077597898366</v>
          </cell>
          <cell r="H895">
            <v>16.929499072356215</v>
          </cell>
          <cell r="I895">
            <v>15</v>
          </cell>
          <cell r="J895">
            <v>15</v>
          </cell>
          <cell r="K895">
            <v>15</v>
          </cell>
          <cell r="L895">
            <v>15</v>
          </cell>
          <cell r="M895">
            <v>15</v>
          </cell>
          <cell r="N895">
            <v>15</v>
          </cell>
          <cell r="O895">
            <v>15</v>
          </cell>
        </row>
        <row r="896">
          <cell r="C896" t="str">
            <v>Rishikesh</v>
          </cell>
          <cell r="D896" t="str">
            <v>days</v>
          </cell>
          <cell r="F896">
            <v>12.182622031366639</v>
          </cell>
          <cell r="G896">
            <v>7.161032774860419</v>
          </cell>
          <cell r="H896">
            <v>9.7921450151057403</v>
          </cell>
          <cell r="I896">
            <v>15</v>
          </cell>
          <cell r="J896">
            <v>15</v>
          </cell>
          <cell r="K896">
            <v>15</v>
          </cell>
          <cell r="L896">
            <v>15</v>
          </cell>
          <cell r="M896">
            <v>15</v>
          </cell>
          <cell r="N896">
            <v>15</v>
          </cell>
          <cell r="O896">
            <v>15</v>
          </cell>
        </row>
        <row r="897">
          <cell r="C897" t="str">
            <v>Pondicherry</v>
          </cell>
          <cell r="D897" t="str">
            <v>days</v>
          </cell>
          <cell r="F897">
            <v>10.026052132690197</v>
          </cell>
          <cell r="G897">
            <v>19.595468025806337</v>
          </cell>
          <cell r="H897">
            <v>17.968914832266684</v>
          </cell>
          <cell r="I897">
            <v>15</v>
          </cell>
          <cell r="J897">
            <v>15</v>
          </cell>
          <cell r="K897">
            <v>15</v>
          </cell>
          <cell r="L897">
            <v>15</v>
          </cell>
          <cell r="M897">
            <v>15</v>
          </cell>
          <cell r="N897">
            <v>15</v>
          </cell>
          <cell r="O897">
            <v>15</v>
          </cell>
        </row>
        <row r="898">
          <cell r="C898" t="str">
            <v>Nashik</v>
          </cell>
          <cell r="D898" t="str">
            <v>days</v>
          </cell>
          <cell r="F898">
            <v>12.822261366017774</v>
          </cell>
          <cell r="G898">
            <v>12.538373156563173</v>
          </cell>
          <cell r="H898">
            <v>14.376653084566446</v>
          </cell>
          <cell r="I898">
            <v>15</v>
          </cell>
          <cell r="J898">
            <v>15</v>
          </cell>
          <cell r="K898">
            <v>15</v>
          </cell>
          <cell r="L898">
            <v>15</v>
          </cell>
          <cell r="M898">
            <v>15</v>
          </cell>
          <cell r="N898">
            <v>15</v>
          </cell>
          <cell r="O898">
            <v>15</v>
          </cell>
        </row>
        <row r="899">
          <cell r="C899" t="str">
            <v>Nashik_Cosmetic</v>
          </cell>
          <cell r="D899" t="str">
            <v>days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15</v>
          </cell>
          <cell r="K899">
            <v>15</v>
          </cell>
          <cell r="L899">
            <v>15</v>
          </cell>
          <cell r="M899">
            <v>15</v>
          </cell>
          <cell r="N899">
            <v>15</v>
          </cell>
          <cell r="O899">
            <v>15</v>
          </cell>
        </row>
        <row r="900">
          <cell r="C900" t="str">
            <v>AP</v>
          </cell>
          <cell r="D900" t="str">
            <v>days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15</v>
          </cell>
          <cell r="L900">
            <v>15</v>
          </cell>
          <cell r="M900">
            <v>15</v>
          </cell>
          <cell r="N900">
            <v>15</v>
          </cell>
          <cell r="O900">
            <v>15</v>
          </cell>
        </row>
        <row r="901">
          <cell r="C901" t="str">
            <v>West_Furnace</v>
          </cell>
          <cell r="D901" t="str">
            <v>days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15</v>
          </cell>
          <cell r="L901">
            <v>15</v>
          </cell>
          <cell r="M901">
            <v>15</v>
          </cell>
          <cell r="N901">
            <v>15</v>
          </cell>
          <cell r="O901">
            <v>15</v>
          </cell>
        </row>
        <row r="902">
          <cell r="C902" t="str">
            <v>North_Furnace</v>
          </cell>
          <cell r="D902" t="str">
            <v>days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15</v>
          </cell>
          <cell r="M902">
            <v>15</v>
          </cell>
          <cell r="N902">
            <v>15</v>
          </cell>
          <cell r="O902">
            <v>15</v>
          </cell>
        </row>
        <row r="906">
          <cell r="C906" t="str">
            <v>Rishra</v>
          </cell>
          <cell r="D906" t="str">
            <v>days</v>
          </cell>
          <cell r="F906">
            <v>105.81912681752469</v>
          </cell>
          <cell r="G906">
            <v>113.22334734651518</v>
          </cell>
          <cell r="H906">
            <v>101.92820512820512</v>
          </cell>
          <cell r="I906">
            <v>45</v>
          </cell>
          <cell r="J906">
            <v>45</v>
          </cell>
          <cell r="K906">
            <v>45</v>
          </cell>
          <cell r="L906">
            <v>45</v>
          </cell>
          <cell r="M906">
            <v>45</v>
          </cell>
          <cell r="N906">
            <v>45</v>
          </cell>
          <cell r="O906">
            <v>45</v>
          </cell>
        </row>
        <row r="907">
          <cell r="C907" t="str">
            <v>Bahadurgarh</v>
          </cell>
          <cell r="D907" t="str">
            <v>days</v>
          </cell>
          <cell r="F907">
            <v>121.46350937979048</v>
          </cell>
          <cell r="G907">
            <v>125.16130755592137</v>
          </cell>
          <cell r="H907">
            <v>110.21341151541719</v>
          </cell>
          <cell r="I907">
            <v>45</v>
          </cell>
          <cell r="J907">
            <v>45</v>
          </cell>
          <cell r="K907">
            <v>45</v>
          </cell>
          <cell r="L907">
            <v>45</v>
          </cell>
          <cell r="M907">
            <v>45</v>
          </cell>
          <cell r="N907">
            <v>45</v>
          </cell>
          <cell r="O907">
            <v>45</v>
          </cell>
        </row>
        <row r="908">
          <cell r="C908" t="str">
            <v>Neemrana</v>
          </cell>
          <cell r="D908" t="str">
            <v>days</v>
          </cell>
          <cell r="F908">
            <v>79.172693907511629</v>
          </cell>
          <cell r="G908">
            <v>68.706274294568985</v>
          </cell>
          <cell r="H908">
            <v>58.488956587966484</v>
          </cell>
          <cell r="I908">
            <v>45</v>
          </cell>
          <cell r="J908">
            <v>45</v>
          </cell>
          <cell r="K908">
            <v>45</v>
          </cell>
          <cell r="L908">
            <v>45</v>
          </cell>
          <cell r="M908">
            <v>45</v>
          </cell>
          <cell r="N908">
            <v>45</v>
          </cell>
          <cell r="O908">
            <v>45</v>
          </cell>
        </row>
        <row r="909">
          <cell r="C909" t="str">
            <v>Rishikesh</v>
          </cell>
          <cell r="D909" t="str">
            <v>days</v>
          </cell>
          <cell r="F909">
            <v>99.392585349464511</v>
          </cell>
          <cell r="G909">
            <v>94.543706371698477</v>
          </cell>
          <cell r="H909">
            <v>59.954512164846079</v>
          </cell>
          <cell r="I909">
            <v>45</v>
          </cell>
          <cell r="J909">
            <v>45</v>
          </cell>
          <cell r="K909">
            <v>45</v>
          </cell>
          <cell r="L909">
            <v>45</v>
          </cell>
          <cell r="M909">
            <v>45</v>
          </cell>
          <cell r="N909">
            <v>45</v>
          </cell>
          <cell r="O909">
            <v>45</v>
          </cell>
        </row>
        <row r="910">
          <cell r="C910" t="str">
            <v>Pondicherry</v>
          </cell>
          <cell r="D910" t="str">
            <v>days</v>
          </cell>
          <cell r="F910">
            <v>89.008236496433838</v>
          </cell>
          <cell r="G910">
            <v>103.15020146424975</v>
          </cell>
          <cell r="H910">
            <v>67.439864690721635</v>
          </cell>
          <cell r="I910">
            <v>45</v>
          </cell>
          <cell r="J910">
            <v>45</v>
          </cell>
          <cell r="K910">
            <v>45</v>
          </cell>
          <cell r="L910">
            <v>45</v>
          </cell>
          <cell r="M910">
            <v>45</v>
          </cell>
          <cell r="N910">
            <v>45</v>
          </cell>
          <cell r="O910">
            <v>45</v>
          </cell>
        </row>
        <row r="911">
          <cell r="C911" t="str">
            <v>Nashik</v>
          </cell>
          <cell r="D911" t="str">
            <v>days</v>
          </cell>
          <cell r="F911">
            <v>94.800647974081031</v>
          </cell>
          <cell r="G911">
            <v>51.790850975706263</v>
          </cell>
          <cell r="H911">
            <v>60.371471855642326</v>
          </cell>
          <cell r="I911">
            <v>45</v>
          </cell>
          <cell r="J911">
            <v>45</v>
          </cell>
          <cell r="K911">
            <v>45</v>
          </cell>
          <cell r="L911">
            <v>45</v>
          </cell>
          <cell r="M911">
            <v>45</v>
          </cell>
          <cell r="N911">
            <v>45</v>
          </cell>
          <cell r="O911">
            <v>45</v>
          </cell>
        </row>
        <row r="912">
          <cell r="C912" t="str">
            <v>Nashik_Cosmetic</v>
          </cell>
          <cell r="D912" t="str">
            <v>days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45</v>
          </cell>
          <cell r="K912">
            <v>45</v>
          </cell>
          <cell r="L912">
            <v>45</v>
          </cell>
          <cell r="M912">
            <v>45</v>
          </cell>
          <cell r="N912">
            <v>45</v>
          </cell>
          <cell r="O912">
            <v>45</v>
          </cell>
        </row>
        <row r="913">
          <cell r="C913" t="str">
            <v>AP</v>
          </cell>
          <cell r="D913" t="str">
            <v>days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45</v>
          </cell>
          <cell r="L913">
            <v>45</v>
          </cell>
          <cell r="M913">
            <v>45</v>
          </cell>
          <cell r="N913">
            <v>45</v>
          </cell>
          <cell r="O913">
            <v>45</v>
          </cell>
        </row>
        <row r="914">
          <cell r="C914" t="str">
            <v>West_Furnace</v>
          </cell>
          <cell r="D914" t="str">
            <v>days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45</v>
          </cell>
          <cell r="L914">
            <v>45</v>
          </cell>
          <cell r="M914">
            <v>45</v>
          </cell>
          <cell r="N914">
            <v>45</v>
          </cell>
          <cell r="O914">
            <v>45</v>
          </cell>
        </row>
        <row r="915">
          <cell r="C915" t="str">
            <v>North_Furnace</v>
          </cell>
          <cell r="D915" t="str">
            <v>days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45</v>
          </cell>
          <cell r="M915">
            <v>45</v>
          </cell>
          <cell r="N915">
            <v>45</v>
          </cell>
          <cell r="O915">
            <v>45</v>
          </cell>
        </row>
        <row r="927">
          <cell r="C927" t="str">
            <v>Investment during the year - Investment/ (sale)</v>
          </cell>
          <cell r="I927">
            <v>2200</v>
          </cell>
          <cell r="J927">
            <v>-500</v>
          </cell>
          <cell r="K927">
            <v>300</v>
          </cell>
          <cell r="L927">
            <v>300</v>
          </cell>
          <cell r="M927">
            <v>2500</v>
          </cell>
          <cell r="N927">
            <v>2900</v>
          </cell>
          <cell r="O927">
            <v>2600</v>
          </cell>
        </row>
        <row r="928">
          <cell r="C928" t="str">
            <v>Return on investments</v>
          </cell>
          <cell r="I928">
            <v>0.08</v>
          </cell>
          <cell r="J928">
            <v>0.08</v>
          </cell>
          <cell r="K928">
            <v>0.08</v>
          </cell>
          <cell r="L928">
            <v>0.08</v>
          </cell>
          <cell r="M928">
            <v>0.08</v>
          </cell>
          <cell r="N928">
            <v>0.08</v>
          </cell>
          <cell r="O928">
            <v>0.08</v>
          </cell>
        </row>
        <row r="936">
          <cell r="C936" t="str">
            <v xml:space="preserve">Proposed Term Loans </v>
          </cell>
          <cell r="D936" t="str">
            <v>Rsm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C937" t="str">
            <v>Term Loans HSBC 1</v>
          </cell>
          <cell r="D937" t="str">
            <v>Rsm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8">
          <cell r="C938" t="str">
            <v>NCD GIC 2500</v>
          </cell>
          <cell r="D938" t="str">
            <v>Rsm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C939" t="str">
            <v>Term Loans SBI</v>
          </cell>
          <cell r="D939" t="str">
            <v>Rsm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C940" t="str">
            <v>Term Loans HSBC 2</v>
          </cell>
          <cell r="D940" t="str">
            <v>Rsm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C941" t="str">
            <v>NCD LIC</v>
          </cell>
          <cell r="D941" t="str">
            <v>Rsm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C942" t="str">
            <v>Term Loan from HSBC for Neemrana</v>
          </cell>
          <cell r="D942" t="str">
            <v>Rsm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>Long Term Working Capital Loan from EXIM</v>
          </cell>
          <cell r="D943" t="str">
            <v>Rsm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</row>
        <row r="944">
          <cell r="C944" t="str">
            <v>ICICI ECB 5 Million</v>
          </cell>
          <cell r="D944" t="str">
            <v>Rsm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5">
          <cell r="C945" t="str">
            <v>SBI Term Loan 4000+1000</v>
          </cell>
          <cell r="D945" t="str">
            <v>Rsm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</row>
        <row r="946">
          <cell r="C946" t="str">
            <v>EXIM Term Loan 2000</v>
          </cell>
          <cell r="D946" t="str">
            <v>Rsm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C947" t="str">
            <v>Term Loan from EXIM Bank</v>
          </cell>
          <cell r="D947" t="str">
            <v>Rsm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>Term Loan From HSBC for Nashik</v>
          </cell>
          <cell r="D948" t="str">
            <v>Rsm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C949" t="str">
            <v>Car Loan and Citicorp Loan</v>
          </cell>
          <cell r="D949" t="str">
            <v>Rsm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C950" t="str">
            <v>Working Capital Loans</v>
          </cell>
          <cell r="D950" t="str">
            <v>Rsm</v>
          </cell>
          <cell r="I950">
            <v>2249.3604676878845</v>
          </cell>
          <cell r="J950">
            <v>2554.3160971646066</v>
          </cell>
          <cell r="K950">
            <v>2386.2323103659046</v>
          </cell>
          <cell r="L950">
            <v>2894.5558304861615</v>
          </cell>
          <cell r="M950">
            <v>3710.5247582379502</v>
          </cell>
          <cell r="N950">
            <v>4039.6457257457641</v>
          </cell>
          <cell r="O950">
            <v>4313.9089483413845</v>
          </cell>
        </row>
        <row r="953">
          <cell r="C953" t="str">
            <v>Term Loans HSBC 1</v>
          </cell>
          <cell r="D953" t="str">
            <v>%</v>
          </cell>
          <cell r="I953">
            <v>0</v>
          </cell>
          <cell r="J953">
            <v>0.2</v>
          </cell>
          <cell r="K953">
            <v>0.25</v>
          </cell>
          <cell r="L953">
            <v>0.33333333333333298</v>
          </cell>
          <cell r="M953">
            <v>0.5</v>
          </cell>
          <cell r="N953">
            <v>1</v>
          </cell>
          <cell r="O953">
            <v>0</v>
          </cell>
        </row>
        <row r="954">
          <cell r="C954" t="str">
            <v>NCD GIC 2500</v>
          </cell>
          <cell r="D954" t="str">
            <v>%</v>
          </cell>
          <cell r="I954">
            <v>0</v>
          </cell>
          <cell r="J954">
            <v>0</v>
          </cell>
          <cell r="K954">
            <v>1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C955" t="str">
            <v>Term Loans SBI</v>
          </cell>
          <cell r="D955" t="str">
            <v>%</v>
          </cell>
          <cell r="I955">
            <v>0.2</v>
          </cell>
          <cell r="J955">
            <v>0.25</v>
          </cell>
          <cell r="K955">
            <v>0.33333333333333331</v>
          </cell>
          <cell r="L955">
            <v>0.5</v>
          </cell>
          <cell r="M955">
            <v>1</v>
          </cell>
          <cell r="N955">
            <v>0</v>
          </cell>
          <cell r="O955">
            <v>0</v>
          </cell>
        </row>
        <row r="956">
          <cell r="C956" t="str">
            <v>Term Loans HSBC 2</v>
          </cell>
          <cell r="D956" t="str">
            <v>%</v>
          </cell>
          <cell r="I956">
            <v>0.2307726696967439</v>
          </cell>
          <cell r="J956">
            <v>0.30000581181347952</v>
          </cell>
          <cell r="K956">
            <v>0.42858328951374092</v>
          </cell>
          <cell r="L956">
            <v>0.75003632488981453</v>
          </cell>
          <cell r="M956">
            <v>1</v>
          </cell>
          <cell r="N956">
            <v>0</v>
          </cell>
          <cell r="O956">
            <v>0</v>
          </cell>
        </row>
        <row r="957">
          <cell r="C957" t="str">
            <v>NCD LIC</v>
          </cell>
          <cell r="D957" t="str">
            <v>%</v>
          </cell>
          <cell r="I957">
            <v>0</v>
          </cell>
          <cell r="J957">
            <v>1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C958" t="str">
            <v>Term Loan from HSBC for Neemrana</v>
          </cell>
          <cell r="D958" t="str">
            <v>%</v>
          </cell>
          <cell r="I958">
            <v>0</v>
          </cell>
          <cell r="J958">
            <v>0.2</v>
          </cell>
          <cell r="K958">
            <v>0.5</v>
          </cell>
          <cell r="L958">
            <v>1</v>
          </cell>
          <cell r="M958">
            <v>0</v>
          </cell>
          <cell r="N958">
            <v>0</v>
          </cell>
          <cell r="O958">
            <v>0</v>
          </cell>
        </row>
        <row r="959">
          <cell r="C959" t="str">
            <v>Long Term Working Capital Loan from EXIM</v>
          </cell>
          <cell r="D959" t="str">
            <v>%</v>
          </cell>
          <cell r="I959">
            <v>0.36363636363636365</v>
          </cell>
          <cell r="J959">
            <v>0.5714285714285714</v>
          </cell>
          <cell r="K959">
            <v>1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</row>
        <row r="960">
          <cell r="C960" t="str">
            <v>ICICI ECB 5 Million</v>
          </cell>
          <cell r="D960" t="str">
            <v>%</v>
          </cell>
          <cell r="I960">
            <v>0.70910991425129322</v>
          </cell>
          <cell r="J960">
            <v>1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C961" t="str">
            <v>SBI Term Loan 4000+1000</v>
          </cell>
          <cell r="D961" t="str">
            <v>%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</row>
        <row r="962">
          <cell r="C962" t="str">
            <v>EXIM Term Loan 2000</v>
          </cell>
          <cell r="D962" t="str">
            <v>%</v>
          </cell>
          <cell r="I962">
            <v>1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C963" t="str">
            <v>Term Loan from EXIM Bank</v>
          </cell>
          <cell r="D963" t="str">
            <v>%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C964" t="str">
            <v>Term Loan From HSBC for Nashik</v>
          </cell>
          <cell r="D964" t="str">
            <v>%</v>
          </cell>
          <cell r="I964">
            <v>1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</row>
        <row r="965">
          <cell r="C965" t="str">
            <v>Car Loan and Citicorp Loan</v>
          </cell>
          <cell r="D965" t="str">
            <v>%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C966" t="str">
            <v>Working Capital Loans</v>
          </cell>
          <cell r="D966" t="str">
            <v>%</v>
          </cell>
          <cell r="I966">
            <v>1</v>
          </cell>
          <cell r="J966">
            <v>1</v>
          </cell>
          <cell r="K966">
            <v>1</v>
          </cell>
          <cell r="L966">
            <v>1</v>
          </cell>
          <cell r="M966">
            <v>1</v>
          </cell>
          <cell r="N966">
            <v>1</v>
          </cell>
          <cell r="O966">
            <v>1</v>
          </cell>
        </row>
        <row r="969">
          <cell r="C969" t="str">
            <v xml:space="preserve">Proposed Term Loans </v>
          </cell>
          <cell r="D969" t="str">
            <v>%</v>
          </cell>
          <cell r="F969">
            <v>0.09</v>
          </cell>
        </row>
        <row r="970">
          <cell r="C970" t="str">
            <v>Term Loans HSBC 1</v>
          </cell>
          <cell r="D970" t="str">
            <v>%</v>
          </cell>
          <cell r="F970">
            <v>8.4000000000000005E-2</v>
          </cell>
        </row>
        <row r="971">
          <cell r="C971" t="str">
            <v>NCD GIC 2500</v>
          </cell>
          <cell r="D971" t="str">
            <v>%</v>
          </cell>
          <cell r="F971">
            <v>0.11749999999999999</v>
          </cell>
        </row>
        <row r="972">
          <cell r="C972" t="str">
            <v>Term Loans SBI</v>
          </cell>
          <cell r="D972" t="str">
            <v>%</v>
          </cell>
          <cell r="F972">
            <v>0.1075</v>
          </cell>
        </row>
        <row r="973">
          <cell r="C973" t="str">
            <v>Term Loans HSBC 2</v>
          </cell>
          <cell r="D973" t="str">
            <v>%</v>
          </cell>
          <cell r="F973">
            <v>0.10249999999999999</v>
          </cell>
        </row>
        <row r="974">
          <cell r="C974" t="str">
            <v>NCD LIC</v>
          </cell>
          <cell r="D974" t="str">
            <v>%</v>
          </cell>
          <cell r="F974">
            <v>0.1275</v>
          </cell>
        </row>
        <row r="975">
          <cell r="C975" t="str">
            <v>Term Loan from HSBC for Neemrana</v>
          </cell>
          <cell r="D975" t="str">
            <v>%</v>
          </cell>
          <cell r="F975">
            <v>0.05</v>
          </cell>
        </row>
        <row r="976">
          <cell r="C976" t="str">
            <v>Long Term Working Capital Loan from EXIM</v>
          </cell>
          <cell r="D976" t="str">
            <v>%</v>
          </cell>
          <cell r="F976">
            <v>0.11</v>
          </cell>
        </row>
        <row r="977">
          <cell r="C977" t="str">
            <v>ICICI ECB 5 Million</v>
          </cell>
          <cell r="D977" t="str">
            <v>%</v>
          </cell>
          <cell r="F977">
            <v>7.2400000000000006E-2</v>
          </cell>
        </row>
        <row r="978">
          <cell r="C978" t="str">
            <v>SBI Term Loan 4000+1000</v>
          </cell>
          <cell r="D978" t="str">
            <v>%</v>
          </cell>
          <cell r="F978">
            <v>9.5000000000000001E-2</v>
          </cell>
        </row>
        <row r="979">
          <cell r="C979" t="str">
            <v>EXIM Term Loan 2000</v>
          </cell>
          <cell r="D979" t="str">
            <v>%</v>
          </cell>
          <cell r="F979">
            <v>0.11</v>
          </cell>
        </row>
        <row r="980">
          <cell r="C980" t="str">
            <v>Term Loan from EXIM Bank</v>
          </cell>
          <cell r="D980" t="str">
            <v>%</v>
          </cell>
          <cell r="F980">
            <v>0.11</v>
          </cell>
        </row>
        <row r="981">
          <cell r="C981" t="str">
            <v>Term Loan From HSBC for Nashik</v>
          </cell>
          <cell r="D981" t="str">
            <v>%</v>
          </cell>
          <cell r="F981">
            <v>7.2499999999999995E-2</v>
          </cell>
        </row>
        <row r="982">
          <cell r="C982" t="str">
            <v>Car Loan and Citicorp Loan</v>
          </cell>
          <cell r="D982" t="str">
            <v>%</v>
          </cell>
          <cell r="F982">
            <v>0</v>
          </cell>
        </row>
        <row r="983">
          <cell r="C983" t="str">
            <v>Working Capital Loans</v>
          </cell>
          <cell r="D983" t="str">
            <v>%</v>
          </cell>
          <cell r="F983">
            <v>7.0000000000000007E-2</v>
          </cell>
        </row>
        <row r="988">
          <cell r="C988" t="str">
            <v>Interest Free Loan</v>
          </cell>
          <cell r="D988" t="str">
            <v>Rsm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</row>
        <row r="989">
          <cell r="C989" t="str">
            <v>Trade Deposits</v>
          </cell>
          <cell r="D989" t="str">
            <v>Rsm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C990" t="str">
            <v>From Banks</v>
          </cell>
          <cell r="D990" t="str">
            <v>Rsm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</row>
        <row r="991">
          <cell r="C991" t="str">
            <v>From Mutual Funds</v>
          </cell>
          <cell r="D991" t="str">
            <v>Rsm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C992" t="str">
            <v>Sales Tax Deferment Loan</v>
          </cell>
          <cell r="D992" t="str">
            <v>Rsm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</row>
        <row r="995">
          <cell r="C995" t="str">
            <v>Interest Free Loan</v>
          </cell>
          <cell r="D995" t="str">
            <v>%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</row>
        <row r="996">
          <cell r="C996" t="str">
            <v>Trade Deposits</v>
          </cell>
          <cell r="D996" t="str">
            <v>%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</row>
        <row r="997">
          <cell r="C997" t="str">
            <v>From Banks</v>
          </cell>
          <cell r="D997" t="str">
            <v>%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C998" t="str">
            <v>From Mutual Funds</v>
          </cell>
          <cell r="D998" t="str">
            <v>%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C999" t="str">
            <v>Sales Tax Deferment Loan</v>
          </cell>
          <cell r="D999" t="str">
            <v>%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2">
          <cell r="C1002" t="str">
            <v>Interest Free Loan</v>
          </cell>
          <cell r="D1002" t="str">
            <v>%</v>
          </cell>
          <cell r="F1002">
            <v>0</v>
          </cell>
        </row>
        <row r="1003">
          <cell r="C1003" t="str">
            <v>Trade Deposits</v>
          </cell>
          <cell r="D1003" t="str">
            <v>%</v>
          </cell>
          <cell r="F1003">
            <v>0</v>
          </cell>
        </row>
        <row r="1004">
          <cell r="C1004" t="str">
            <v>From Banks</v>
          </cell>
          <cell r="D1004" t="str">
            <v>%</v>
          </cell>
          <cell r="F1004">
            <v>0.1</v>
          </cell>
        </row>
        <row r="1005">
          <cell r="C1005" t="str">
            <v>From Mutual Funds</v>
          </cell>
          <cell r="D1005" t="str">
            <v>%</v>
          </cell>
          <cell r="F1005">
            <v>0</v>
          </cell>
        </row>
        <row r="1006">
          <cell r="C1006" t="str">
            <v>Sales Tax Deferment Loan</v>
          </cell>
          <cell r="D1006" t="str">
            <v>%</v>
          </cell>
          <cell r="F1006">
            <v>0</v>
          </cell>
        </row>
        <row r="1017">
          <cell r="D1017">
            <v>1000000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77">
          <cell r="C77" t="str">
            <v>Rishra Furnace I</v>
          </cell>
          <cell r="D77" t="str">
            <v>MT</v>
          </cell>
          <cell r="F77">
            <v>62623</v>
          </cell>
          <cell r="G77">
            <v>61883</v>
          </cell>
          <cell r="H77">
            <v>59522</v>
          </cell>
          <cell r="I77">
            <v>56950</v>
          </cell>
          <cell r="J77">
            <v>68625</v>
          </cell>
          <cell r="K77">
            <v>82125</v>
          </cell>
          <cell r="L77">
            <v>82125</v>
          </cell>
          <cell r="M77">
            <v>82125</v>
          </cell>
          <cell r="N77">
            <v>82125</v>
          </cell>
          <cell r="O77">
            <v>82125</v>
          </cell>
        </row>
        <row r="78">
          <cell r="C78" t="str">
            <v xml:space="preserve">Rishra Furnace II </v>
          </cell>
          <cell r="D78" t="str">
            <v>MT</v>
          </cell>
          <cell r="F78">
            <v>60617</v>
          </cell>
          <cell r="G78">
            <v>56530</v>
          </cell>
          <cell r="H78">
            <v>59132</v>
          </cell>
          <cell r="I78">
            <v>82125</v>
          </cell>
          <cell r="J78">
            <v>82125</v>
          </cell>
          <cell r="K78">
            <v>82125</v>
          </cell>
          <cell r="L78">
            <v>82125</v>
          </cell>
          <cell r="M78">
            <v>82125</v>
          </cell>
          <cell r="N78">
            <v>82125</v>
          </cell>
          <cell r="O78">
            <v>82125</v>
          </cell>
        </row>
        <row r="79">
          <cell r="C79" t="str">
            <v>Rishra Furnace VI</v>
          </cell>
          <cell r="D79" t="str">
            <v>MT</v>
          </cell>
          <cell r="F79">
            <v>114980</v>
          </cell>
          <cell r="G79">
            <v>119089</v>
          </cell>
          <cell r="H79">
            <v>118570</v>
          </cell>
          <cell r="I79">
            <v>124100</v>
          </cell>
          <cell r="J79">
            <v>108800</v>
          </cell>
          <cell r="K79">
            <v>166683.33333333334</v>
          </cell>
          <cell r="L79">
            <v>182043.75</v>
          </cell>
          <cell r="M79">
            <v>191625</v>
          </cell>
          <cell r="N79">
            <v>191625</v>
          </cell>
          <cell r="O79">
            <v>191625</v>
          </cell>
        </row>
        <row r="80">
          <cell r="C80" t="str">
            <v>Bghr Furnace III</v>
          </cell>
          <cell r="D80" t="str">
            <v>MT</v>
          </cell>
          <cell r="F80">
            <v>119325</v>
          </cell>
          <cell r="G80">
            <v>94446</v>
          </cell>
          <cell r="H80">
            <v>125580</v>
          </cell>
          <cell r="I80">
            <v>129575</v>
          </cell>
          <cell r="J80">
            <v>129575</v>
          </cell>
          <cell r="K80">
            <v>129575</v>
          </cell>
          <cell r="L80">
            <v>129575</v>
          </cell>
          <cell r="M80">
            <v>129575</v>
          </cell>
          <cell r="N80">
            <v>129575</v>
          </cell>
          <cell r="O80">
            <v>129575</v>
          </cell>
        </row>
        <row r="81">
          <cell r="C81" t="str">
            <v>Bghr Furnace IV</v>
          </cell>
          <cell r="D81" t="str">
            <v>MT</v>
          </cell>
          <cell r="F81">
            <v>62133</v>
          </cell>
          <cell r="G81">
            <v>59038</v>
          </cell>
          <cell r="H81">
            <v>53027</v>
          </cell>
          <cell r="I81">
            <v>47424.464999999997</v>
          </cell>
          <cell r="J81">
            <v>100375</v>
          </cell>
          <cell r="K81">
            <v>100375</v>
          </cell>
          <cell r="L81">
            <v>100375</v>
          </cell>
          <cell r="M81">
            <v>100375</v>
          </cell>
          <cell r="N81">
            <v>100375</v>
          </cell>
          <cell r="O81">
            <v>100375</v>
          </cell>
        </row>
        <row r="82">
          <cell r="C82" t="str">
            <v>Bghr Furnace V</v>
          </cell>
          <cell r="D82" t="str">
            <v>MT</v>
          </cell>
          <cell r="F82">
            <v>45150</v>
          </cell>
          <cell r="G82">
            <v>40739</v>
          </cell>
          <cell r="H82">
            <v>30879</v>
          </cell>
          <cell r="I82">
            <v>62050</v>
          </cell>
          <cell r="J82">
            <v>62050</v>
          </cell>
          <cell r="K82">
            <v>62050</v>
          </cell>
          <cell r="L82">
            <v>62050</v>
          </cell>
          <cell r="M82">
            <v>62050</v>
          </cell>
          <cell r="N82">
            <v>62050</v>
          </cell>
          <cell r="O82">
            <v>62050</v>
          </cell>
        </row>
        <row r="83">
          <cell r="C83" t="str">
            <v>Neemrana Furnace</v>
          </cell>
          <cell r="D83" t="str">
            <v>MT</v>
          </cell>
          <cell r="F83">
            <v>1510</v>
          </cell>
          <cell r="G83">
            <v>62916</v>
          </cell>
          <cell r="H83">
            <v>64613</v>
          </cell>
          <cell r="I83">
            <v>73000</v>
          </cell>
          <cell r="J83">
            <v>73000</v>
          </cell>
          <cell r="K83">
            <v>73000</v>
          </cell>
          <cell r="L83">
            <v>100520</v>
          </cell>
          <cell r="M83">
            <v>183412.5</v>
          </cell>
          <cell r="N83">
            <v>191625</v>
          </cell>
          <cell r="O83">
            <v>191625</v>
          </cell>
        </row>
        <row r="84">
          <cell r="C84" t="str">
            <v>Rishikesh Furnace 1</v>
          </cell>
          <cell r="D84" t="str">
            <v>MT</v>
          </cell>
          <cell r="F84">
            <v>89907</v>
          </cell>
          <cell r="G84">
            <v>90795</v>
          </cell>
          <cell r="H84">
            <v>88228</v>
          </cell>
          <cell r="I84">
            <v>78118.561500000011</v>
          </cell>
          <cell r="J84">
            <v>105850</v>
          </cell>
          <cell r="K84">
            <v>105850</v>
          </cell>
          <cell r="L84">
            <v>105850</v>
          </cell>
          <cell r="M84">
            <v>105850</v>
          </cell>
          <cell r="N84">
            <v>105850</v>
          </cell>
          <cell r="O84">
            <v>105850</v>
          </cell>
        </row>
        <row r="85">
          <cell r="C85" t="str">
            <v>Rishikesh Furnace 2</v>
          </cell>
          <cell r="D85" t="str">
            <v>MT</v>
          </cell>
          <cell r="F85">
            <v>31111</v>
          </cell>
          <cell r="G85">
            <v>44663</v>
          </cell>
          <cell r="H85">
            <v>44858</v>
          </cell>
          <cell r="I85">
            <v>47450</v>
          </cell>
          <cell r="J85">
            <v>47450</v>
          </cell>
          <cell r="K85">
            <v>47450</v>
          </cell>
          <cell r="L85">
            <v>47450</v>
          </cell>
          <cell r="M85">
            <v>47450</v>
          </cell>
          <cell r="N85">
            <v>47450</v>
          </cell>
          <cell r="O85">
            <v>47450</v>
          </cell>
        </row>
        <row r="86">
          <cell r="C86" t="str">
            <v>Pondicherry Furnace 1</v>
          </cell>
          <cell r="D86" t="str">
            <v>MT</v>
          </cell>
          <cell r="F86">
            <v>113578</v>
          </cell>
          <cell r="G86">
            <v>118737</v>
          </cell>
          <cell r="H86">
            <v>129747</v>
          </cell>
          <cell r="I86">
            <v>131400</v>
          </cell>
          <cell r="J86">
            <v>131400</v>
          </cell>
          <cell r="K86">
            <v>131400</v>
          </cell>
          <cell r="L86">
            <v>116120</v>
          </cell>
          <cell r="M86">
            <v>169116.66666666666</v>
          </cell>
          <cell r="N86">
            <v>184781.25</v>
          </cell>
          <cell r="O86">
            <v>191625</v>
          </cell>
        </row>
        <row r="87">
          <cell r="C87" t="str">
            <v>Nashik Furnace 1</v>
          </cell>
          <cell r="D87" t="str">
            <v>MT</v>
          </cell>
          <cell r="F87">
            <v>86212</v>
          </cell>
          <cell r="G87">
            <v>118092</v>
          </cell>
          <cell r="H87">
            <v>125589</v>
          </cell>
          <cell r="I87">
            <v>131400</v>
          </cell>
          <cell r="J87">
            <v>124680</v>
          </cell>
          <cell r="K87">
            <v>184781.25</v>
          </cell>
          <cell r="L87">
            <v>191625</v>
          </cell>
          <cell r="M87">
            <v>191625</v>
          </cell>
          <cell r="N87">
            <v>191625</v>
          </cell>
          <cell r="O87">
            <v>191625</v>
          </cell>
        </row>
        <row r="88">
          <cell r="C88" t="str">
            <v>West Furnace (New)</v>
          </cell>
          <cell r="D88" t="str">
            <v>MT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45000</v>
          </cell>
          <cell r="L88">
            <v>186150</v>
          </cell>
          <cell r="M88">
            <v>200750</v>
          </cell>
          <cell r="N88">
            <v>211700</v>
          </cell>
          <cell r="O88">
            <v>211700</v>
          </cell>
        </row>
        <row r="89">
          <cell r="C89" t="str">
            <v>North Furnace (New)</v>
          </cell>
          <cell r="D89" t="str">
            <v>MT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45000</v>
          </cell>
          <cell r="M89">
            <v>186150</v>
          </cell>
          <cell r="N89">
            <v>200750</v>
          </cell>
          <cell r="O89">
            <v>211700</v>
          </cell>
        </row>
        <row r="90">
          <cell r="C90" t="str">
            <v xml:space="preserve">Andhra Pradesh </v>
          </cell>
          <cell r="D90" t="str">
            <v>MT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182500</v>
          </cell>
          <cell r="L90">
            <v>197100</v>
          </cell>
          <cell r="M90">
            <v>211700</v>
          </cell>
          <cell r="N90">
            <v>211700</v>
          </cell>
          <cell r="O90">
            <v>211700</v>
          </cell>
        </row>
        <row r="91">
          <cell r="C91" t="str">
            <v>Total</v>
          </cell>
          <cell r="D91" t="str">
            <v>MT</v>
          </cell>
          <cell r="F91">
            <v>787146</v>
          </cell>
          <cell r="G91">
            <v>866928</v>
          </cell>
          <cell r="H91">
            <v>899745</v>
          </cell>
          <cell r="I91">
            <v>963593.02649999992</v>
          </cell>
          <cell r="J91">
            <v>1033930</v>
          </cell>
          <cell r="K91">
            <v>1392914.5833333335</v>
          </cell>
          <cell r="L91">
            <v>1628108.75</v>
          </cell>
          <cell r="M91">
            <v>1943929.1666666667</v>
          </cell>
          <cell r="N91">
            <v>1993356.25</v>
          </cell>
          <cell r="O91">
            <v>2011150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13">
          <cell r="C213">
            <v>45.14</v>
          </cell>
        </row>
      </sheetData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BS"/>
      <sheetName val="Assumption"/>
      <sheetName val="key numbers at glance"/>
      <sheetName val="PPT"/>
      <sheetName val="Consolidated P&amp;L"/>
      <sheetName val="Cash Flow"/>
      <sheetName val="600 TPD"/>
      <sheetName val="900 TPD"/>
      <sheetName val="1200 TPD"/>
      <sheetName val="Processing Plant"/>
      <sheetName val="Mirror Glass"/>
      <sheetName val="Debts"/>
      <sheetName val="Working Capital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"/>
      <sheetName val="Assum"/>
      <sheetName val="Outputs-&gt;&gt;"/>
      <sheetName val="DebtRatios"/>
      <sheetName val="Returns"/>
      <sheetName val="Financial statements-&gt;&gt;"/>
      <sheetName val="BS"/>
      <sheetName val="IS"/>
      <sheetName val="CFS"/>
      <sheetName val="Workings-&gt;&gt;"/>
      <sheetName val="Gateway Util"/>
      <sheetName val="Util"/>
      <sheetName val="Revenues"/>
      <sheetName val="Costs"/>
      <sheetName val="Capex"/>
      <sheetName val="Debt"/>
      <sheetName val="WCap"/>
      <sheetName val="Tax"/>
      <sheetName val="Tax-U"/>
      <sheetName val="Dep"/>
    </sheetNames>
    <sheetDataSet>
      <sheetData sheetId="0" refreshError="1"/>
      <sheetData sheetId="1" refreshError="1"/>
      <sheetData sheetId="2" refreshError="1">
        <row r="5">
          <cell r="E5">
            <v>40452</v>
          </cell>
        </row>
        <row r="7">
          <cell r="E7">
            <v>41639</v>
          </cell>
        </row>
        <row r="8">
          <cell r="E8">
            <v>41640</v>
          </cell>
        </row>
        <row r="10">
          <cell r="E10">
            <v>47118</v>
          </cell>
        </row>
        <row r="268">
          <cell r="E268">
            <v>0.33217499999999994</v>
          </cell>
        </row>
        <row r="274">
          <cell r="E274">
            <v>0.16608749999999997</v>
          </cell>
        </row>
        <row r="299">
          <cell r="F299">
            <v>48</v>
          </cell>
          <cell r="G299">
            <v>48.96</v>
          </cell>
          <cell r="H299">
            <v>49.9392</v>
          </cell>
          <cell r="I299">
            <v>50.937984</v>
          </cell>
          <cell r="J299">
            <v>51.956743680000002</v>
          </cell>
          <cell r="K299">
            <v>52.476311116800005</v>
          </cell>
          <cell r="L299">
            <v>53.001074227968004</v>
          </cell>
          <cell r="M299">
            <v>53.531084970247683</v>
          </cell>
          <cell r="N299">
            <v>54.066395819950159</v>
          </cell>
          <cell r="O299">
            <v>54.607059778149662</v>
          </cell>
          <cell r="P299">
            <v>55.153130375931156</v>
          </cell>
          <cell r="Q299">
            <v>55.704661679690467</v>
          </cell>
          <cell r="R299">
            <v>56.26170829648737</v>
          </cell>
          <cell r="S299">
            <v>56.824325379452247</v>
          </cell>
          <cell r="T299">
            <v>57.392568633246768</v>
          </cell>
          <cell r="U299">
            <v>57.966494319579233</v>
          </cell>
          <cell r="V299">
            <v>58.546159262775028</v>
          </cell>
          <cell r="W299">
            <v>59.13162085540278</v>
          </cell>
          <cell r="X299">
            <v>59.722937063956806</v>
          </cell>
          <cell r="Y299">
            <v>60.320166434596374</v>
          </cell>
        </row>
        <row r="309">
          <cell r="E309">
            <v>40269</v>
          </cell>
        </row>
        <row r="310">
          <cell r="E310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</sheetNames>
    <sheetDataSet>
      <sheetData sheetId="0"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8">
          <cell r="H8">
            <v>6.45</v>
          </cell>
        </row>
        <row r="31">
          <cell r="I31">
            <v>1.3222758083113</v>
          </cell>
        </row>
        <row r="32">
          <cell r="I32">
            <v>1.2181267280054444</v>
          </cell>
        </row>
        <row r="37">
          <cell r="L37">
            <v>0</v>
          </cell>
        </row>
        <row r="38">
          <cell r="L38">
            <v>0</v>
          </cell>
        </row>
        <row r="40">
          <cell r="L40">
            <v>0</v>
          </cell>
        </row>
        <row r="41">
          <cell r="L41">
            <v>0</v>
          </cell>
        </row>
      </sheetData>
      <sheetData sheetId="2">
        <row r="35">
          <cell r="F35">
            <v>3.9659708650000005</v>
          </cell>
          <cell r="G35">
            <v>7.931941730000001</v>
          </cell>
          <cell r="H35">
            <v>13.219902883333333</v>
          </cell>
          <cell r="I35">
            <v>14.541893171666667</v>
          </cell>
          <cell r="J35">
            <v>17.744209085481582</v>
          </cell>
          <cell r="K35">
            <v>20.035433698214721</v>
          </cell>
          <cell r="L35">
            <v>21.535191691865165</v>
          </cell>
          <cell r="M35">
            <v>23.04491192022952</v>
          </cell>
          <cell r="N35">
            <v>24.564660557949367</v>
          </cell>
          <cell r="O35">
            <v>26.094504219198839</v>
          </cell>
          <cell r="P35">
            <v>27.636786883114102</v>
          </cell>
          <cell r="Q35">
            <v>30.096064002752019</v>
          </cell>
          <cell r="R35">
            <v>0</v>
          </cell>
          <cell r="S35">
            <v>0</v>
          </cell>
          <cell r="T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31">
          <cell r="I31">
            <v>1.3222758083113</v>
          </cell>
        </row>
      </sheetData>
      <sheetData sheetId="2">
        <row r="35">
          <cell r="F35">
            <v>3.9659708650000005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SPV Standalone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</v>
          </cell>
        </row>
        <row r="355">
          <cell r="E355">
            <v>1</v>
          </cell>
        </row>
      </sheetData>
      <sheetData sheetId="2" refreshError="1"/>
      <sheetData sheetId="3" refreshError="1"/>
      <sheetData sheetId="4" refreshError="1"/>
      <sheetData sheetId="5">
        <row r="13">
          <cell r="J13">
            <v>836.74</v>
          </cell>
        </row>
      </sheetData>
      <sheetData sheetId="6">
        <row r="4">
          <cell r="B4" t="str">
            <v>ATL (Total)</v>
          </cell>
        </row>
      </sheetData>
      <sheetData sheetId="7" refreshError="1"/>
      <sheetData sheetId="8">
        <row r="4">
          <cell r="F4">
            <v>1</v>
          </cell>
        </row>
      </sheetData>
      <sheetData sheetId="9" refreshError="1"/>
      <sheetData sheetId="10" refreshError="1"/>
      <sheetData sheetId="11" refreshError="1"/>
      <sheetData sheetId="12">
        <row r="25">
          <cell r="I25">
            <v>193.96478656015239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5">
          <cell r="I25">
            <v>29.627167277965665</v>
          </cell>
        </row>
      </sheetData>
      <sheetData sheetId="18" refreshError="1"/>
      <sheetData sheetId="19" refreshError="1"/>
      <sheetData sheetId="20" refreshError="1"/>
      <sheetData sheetId="21">
        <row r="25">
          <cell r="I25">
            <v>37.373952000000003</v>
          </cell>
        </row>
      </sheetData>
      <sheetData sheetId="22" refreshError="1"/>
      <sheetData sheetId="23" refreshError="1"/>
      <sheetData sheetId="24" refreshError="1"/>
      <sheetData sheetId="25">
        <row r="25">
          <cell r="I25">
            <v>303.73650900000007</v>
          </cell>
        </row>
      </sheetData>
      <sheetData sheetId="26" refreshError="1"/>
      <sheetData sheetId="27" refreshError="1"/>
      <sheetData sheetId="28">
        <row r="41">
          <cell r="E41">
            <v>43921</v>
          </cell>
        </row>
      </sheetData>
      <sheetData sheetId="29" refreshError="1"/>
      <sheetData sheetId="30">
        <row r="41">
          <cell r="E41">
            <v>43555</v>
          </cell>
        </row>
      </sheetData>
      <sheetData sheetId="31" refreshError="1"/>
      <sheetData sheetId="32">
        <row r="41">
          <cell r="E41">
            <v>43555</v>
          </cell>
        </row>
      </sheetData>
      <sheetData sheetId="33" refreshError="1"/>
      <sheetData sheetId="34">
        <row r="10">
          <cell r="I10">
            <v>728.4804660450103</v>
          </cell>
        </row>
      </sheetData>
      <sheetData sheetId="35">
        <row r="7">
          <cell r="I7">
            <v>982.86320604167372</v>
          </cell>
        </row>
      </sheetData>
      <sheetData sheetId="36">
        <row r="7">
          <cell r="I7">
            <v>1200.7781036429624</v>
          </cell>
        </row>
      </sheetData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revised"/>
      <sheetName val="cash flow"/>
      <sheetName val="BALSHEET"/>
      <sheetName val="Schedule1"/>
      <sheetName val="Schedule2"/>
      <sheetName val="Schedule3"/>
      <sheetName val="Schedule4"/>
      <sheetName val="Schedule5"/>
      <sheetName val="Schedule6"/>
      <sheetName val="Schedule7"/>
      <sheetName val="Schedule8"/>
      <sheetName val="GROUPING"/>
      <sheetName val="STOCK"/>
      <sheetName val="loan fund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SCHEDULE"/>
      <sheetName val="GROUPING"/>
      <sheetName val="FIXED ASSETS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"/>
      <sheetName val="Sheet1"/>
      <sheetName val="1997-1998"/>
      <sheetName val="1998-1999"/>
      <sheetName val="1999-2000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2009-10"/>
      <sheetName val="2010-11"/>
      <sheetName val="2011-12"/>
      <sheetName val="2012-13"/>
      <sheetName val="2013-14"/>
      <sheetName val="2014-15"/>
      <sheetName val="2014-15-U-2ESD"/>
      <sheetName val="Yly-Gen"/>
      <sheetName val="Data"/>
      <sheetName val="Since Comm,"/>
      <sheetName val="History Data"/>
      <sheetName val="Gen.Data 87-97"/>
      <sheetName val="C.F., C.V. &amp; H.R."/>
      <sheetName val="Gen., Coal Factor, Heat Rate"/>
      <sheetName val="SAP-Data"/>
      <sheetName val="Assumptions"/>
      <sheetName val="Assumption_P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lash"/>
      <sheetName val="ReportsParameters"/>
      <sheetName val="BRTABLE"/>
      <sheetName val="Cost_Of_Capital_Valuation"/>
      <sheetName val="Business_Risk_Valuation"/>
      <sheetName val="dlgCapitalizedExp"/>
      <sheetName val="dlgWACC"/>
      <sheetName val="dlgPVLeases"/>
      <sheetName val="dlgEVAAnalysis"/>
      <sheetName val="dlgBubbles"/>
      <sheetName val="dlgEVAMVAGraphs"/>
      <sheetName val="modEVAMVAGraphs"/>
      <sheetName val="Value_To_Book_Ratio_Valuation"/>
      <sheetName val="Book_Bond_Rating_Valuation"/>
      <sheetName val="Market_Bond_Rating_Valuation"/>
      <sheetName val="modReports"/>
      <sheetName val="Data"/>
      <sheetName val="Nopat_by_Years_Valuation"/>
      <sheetName val="Capital_by_Years_Valuation"/>
      <sheetName val="Bubbles_Valuation"/>
      <sheetName val="Bubbles_Graphs"/>
      <sheetName val="Graphs"/>
      <sheetName val="Free_Cash_Flow_Valuation"/>
      <sheetName val="EVA_Valuation"/>
      <sheetName val="Component_Valuation"/>
      <sheetName val="Income_Statement"/>
      <sheetName val="Balance_Sheet"/>
      <sheetName val="OriginalISBS"/>
      <sheetName val="Print Menu"/>
      <sheetName val="Forecast-Input"/>
      <sheetName val="Valuation"/>
      <sheetName val="wwww"/>
      <sheetName val="Assume"/>
      <sheetName val="Capital"/>
      <sheetName val="Validation"/>
      <sheetName val="TB9899"/>
      <sheetName val="3CD ANX-I"/>
      <sheetName val="Computation"/>
      <sheetName val="Interest Working - banks"/>
      <sheetName val="OTB"/>
      <sheetName val="Balance Sheet"/>
      <sheetName val="Profit &amp; Loss"/>
      <sheetName val="Notes Balance Sheet"/>
      <sheetName val="Notes profit &amp; Loss Account"/>
      <sheetName val="B S Grouping 1"/>
      <sheetName val="B S Grouping 2"/>
      <sheetName val="TB 2013-14"/>
      <sheetName val="Deferred tax"/>
      <sheetName val="Aging"/>
      <sheetName val="P &amp; L Grouping"/>
      <sheetName val="losses detail"/>
      <sheetName val="Dep.-COMP ACT-FY 2011-12"/>
      <sheetName val="Dep. Comp Act FY 2013-14"/>
      <sheetName val="FC"/>
      <sheetName val="Reinstatement"/>
      <sheetName val="Additions-deletions (FA)"/>
      <sheetName val="Dep IT"/>
      <sheetName val="AS 18"/>
      <sheetName val="vinod-computation"/>
      <sheetName val="FORM29B"/>
      <sheetName val="computa"/>
      <sheetName val="trial 12-13"/>
      <sheetName val="intt."/>
      <sheetName val="BR (2)"/>
      <sheetName val="investment"/>
      <sheetName val="trial 11-12"/>
      <sheetName val="balance abstract"/>
      <sheetName val="1.4.13-31.3.14"/>
      <sheetName val="1.4.12-31.3.13"/>
      <sheetName val="Main workings"/>
      <sheetName val="assumptions"/>
      <sheetName val="Bubbles_§raphs"/>
      <sheetName val="Free_Cmrg_Fl__Valuation"/>
      <sheetName val="Comronent_Valuation"/>
      <sheetName val="Mncome_S~ntemeb"/>
      <sheetName val="Baëance_Sh_x0005_et"/>
      <sheetName val="AriginalISBS"/>
      <sheetName val="Reports"/>
      <sheetName val="Grouped TB-2004-05"/>
      <sheetName val="Trial Balance"/>
      <sheetName val="Baëance_Sh_x005f_x0005_et"/>
    </sheetNames>
    <sheetDataSet>
      <sheetData sheetId="0" refreshError="1"/>
      <sheetData sheetId="1" refreshError="1">
        <row r="11">
          <cell r="B11">
            <v>1992</v>
          </cell>
        </row>
        <row r="12">
          <cell r="B12">
            <v>2000</v>
          </cell>
        </row>
        <row r="19">
          <cell r="C19">
            <v>19</v>
          </cell>
        </row>
        <row r="20">
          <cell r="C20" t="e">
            <v>#REF!</v>
          </cell>
        </row>
        <row r="21">
          <cell r="C21">
            <v>16</v>
          </cell>
        </row>
        <row r="26">
          <cell r="B26">
            <v>1</v>
          </cell>
        </row>
        <row r="29">
          <cell r="B29" t="str">
            <v>PSA Consolidated Group</v>
          </cell>
        </row>
        <row r="32">
          <cell r="B32">
            <v>-4146</v>
          </cell>
        </row>
        <row r="33">
          <cell r="B33" t="str">
            <v>Finanseer</v>
          </cell>
        </row>
        <row r="38">
          <cell r="B38" t="e">
            <v>#REF!</v>
          </cell>
        </row>
        <row r="42">
          <cell r="B42">
            <v>0</v>
          </cell>
        </row>
        <row r="50">
          <cell r="A50" t="str">
            <v>$_(#,##0_);$(#,##0);_($0_)</v>
          </cell>
          <cell r="B50" t="str">
            <v>_(#,##0_)%;(#,##0)%;_(0%_)</v>
          </cell>
          <cell r="C50" t="str">
            <v>_(#,##0_);(#,##0);_(0_)</v>
          </cell>
          <cell r="D50" t="str">
            <v>_(#,##0_) x;(#,##0) x;_(0_) x</v>
          </cell>
          <cell r="E50" t="str">
            <v>_(#,##0"%"_);(#,##0"%");_(0"%"_)</v>
          </cell>
        </row>
        <row r="51">
          <cell r="A51" t="str">
            <v>$_(#,##0.0_);$(#,##0.0);_($0.0_)</v>
          </cell>
          <cell r="B51" t="str">
            <v>_(#,##0.0_)%;(#,##0.0)%;_(0.0%_)</v>
          </cell>
          <cell r="C51" t="str">
            <v>_(#,##0.0_);(#,##0.0);_(0.0_)</v>
          </cell>
          <cell r="D51" t="str">
            <v>_(#,##0.0_) x;(#,##0.0) x;_(0.0_) x</v>
          </cell>
          <cell r="E51" t="str">
            <v>_(#,##0.0"%"_);(#,##0.0)"%";_(0.0_)"%"</v>
          </cell>
        </row>
        <row r="52">
          <cell r="A52" t="str">
            <v>$_(#,##0.00_);$(#,##0.00);_($0.00_)</v>
          </cell>
          <cell r="B52" t="str">
            <v>_(#,##0.00%_);(#,##0.00%);_(0.00%_)</v>
          </cell>
          <cell r="C52" t="str">
            <v>_(#,##0.00_);(#,##0.00);_(0.00_)</v>
          </cell>
          <cell r="D52" t="str">
            <v>_(#,##0.00_) x;(#,##0.00) x;0.00 x</v>
          </cell>
          <cell r="E52" t="str">
            <v>_(#,##0.00"%"_);(#,##0.00"%");_(0.00"%"_)</v>
          </cell>
        </row>
        <row r="53">
          <cell r="A53" t="str">
            <v>$_(#,##0.000_);$(#,##0.000);_($0.000_)</v>
          </cell>
          <cell r="B53" t="str">
            <v>_(#,##0.000%_);(#,##0.000%);_(0.000%_)</v>
          </cell>
          <cell r="C53" t="str">
            <v>_(#,##0.000_);(#,##0.000);_(0.000_)</v>
          </cell>
          <cell r="D53" t="str">
            <v>_(#,##0.000_) x;(#,##0.000) x;0.000 x</v>
          </cell>
          <cell r="E53" t="str">
            <v>_(#,##0.000"%"_);(#,##0.000"%");_(0.000"%"_)</v>
          </cell>
        </row>
        <row r="54">
          <cell r="A54" t="str">
            <v>$_(#,##0.0000_);$(#,##0.0000);_($0.0000_)</v>
          </cell>
          <cell r="B54" t="str">
            <v>_(#,##0.0000%_);(#,##0.0000%);_(0.0000%_)</v>
          </cell>
          <cell r="C54" t="str">
            <v>_(#,##0.0000_);(#,##0.0000);_(0.0000_)</v>
          </cell>
          <cell r="D54" t="str">
            <v>_(#,##0.0000_) x;(#,##0.0000) x;0.0000 x</v>
          </cell>
          <cell r="E54" t="str">
            <v>_(#,##0.0000"%"_);(#,##0.0000"%");_(0.0000"%"_)</v>
          </cell>
        </row>
        <row r="55">
          <cell r="A55" t="str">
            <v>$_(#,##0.00000_);$(#,##0.00000);_($0.00000_)</v>
          </cell>
          <cell r="B55" t="str">
            <v>_(#,##0.00000%_);(#,##0.00000%);_(0.00000%_)</v>
          </cell>
          <cell r="C55" t="str">
            <v>_(#,##0.00000_);(#,##0.00000);_(0.00000_)</v>
          </cell>
          <cell r="D55" t="str">
            <v>_(#,##0.00000_) x;(#,##0.00000) x;0.00000 x</v>
          </cell>
          <cell r="E55" t="str">
            <v>_(#,##0.00000"%"_);(#,##0.00000"%");_(0.00000"%"_)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M_PrintSetUpDone</v>
          </cell>
          <cell r="B1" t="b">
            <v>0</v>
          </cell>
          <cell r="Q1" t="str">
            <v>Forecast</v>
          </cell>
          <cell r="R1" t="str">
            <v>Forecast</v>
          </cell>
          <cell r="X1" t="str">
            <v>Forecast</v>
          </cell>
          <cell r="Y1" t="str">
            <v>Forecast</v>
          </cell>
          <cell r="Z1" t="str">
            <v>Forecast</v>
          </cell>
        </row>
        <row r="2">
          <cell r="E2" t="str">
            <v>Acct</v>
          </cell>
          <cell r="F2" t="str">
            <v>Validation Problem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2003</v>
          </cell>
          <cell r="T2">
            <v>2004</v>
          </cell>
          <cell r="U2">
            <v>2005</v>
          </cell>
          <cell r="V2">
            <v>2006</v>
          </cell>
          <cell r="W2">
            <v>2007</v>
          </cell>
          <cell r="X2">
            <v>2008</v>
          </cell>
          <cell r="Y2">
            <v>2009</v>
          </cell>
          <cell r="Z2">
            <v>2010</v>
          </cell>
        </row>
      </sheetData>
      <sheetData sheetId="17" refreshError="1">
        <row r="8">
          <cell r="B8">
            <v>6</v>
          </cell>
        </row>
      </sheetData>
      <sheetData sheetId="18" refreshError="1">
        <row r="8">
          <cell r="B8">
            <v>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ureA"/>
      <sheetName val="AnnexureB"/>
      <sheetName val="AnnexureC"/>
      <sheetName val="Annexure C"/>
      <sheetName val="Supporting to AnnexureC "/>
      <sheetName val="Supporting to AnnexureD(Ach.)"/>
      <sheetName val="AnnexureD"/>
      <sheetName val="AnnexureE"/>
      <sheetName val="AnnexureG"/>
      <sheetName val="AnnexureH"/>
      <sheetName val="AnnexureI"/>
      <sheetName val="AnnexureF"/>
      <sheetName val="Annexure G"/>
      <sheetName val="Annexure H"/>
      <sheetName val="Annexure I "/>
      <sheetName val="AnnexureJ"/>
      <sheetName val="Annexure K"/>
      <sheetName val="Annxure L"/>
      <sheetName val="Annexure M"/>
      <sheetName val="AnnexureO"/>
      <sheetName val="AnnexureQ"/>
      <sheetName val="consumables"/>
      <sheetName val="Mod.cl Stk Revised Confi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_Consol"/>
      <sheetName val="IS-Consol"/>
      <sheetName val="BS-Consol"/>
      <sheetName val="CF-Consol"/>
      <sheetName val="Debt Schedule-Consol"/>
      <sheetName val="Fixed Assets-Consol"/>
      <sheetName val="Charts"/>
    </sheetNames>
    <sheetDataSet>
      <sheetData sheetId="0">
        <row r="20">
          <cell r="D20">
            <v>67</v>
          </cell>
        </row>
        <row r="22">
          <cell r="D22">
            <v>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9899"/>
      <sheetName val="P&amp;L"/>
      <sheetName val="Assets"/>
      <sheetName val="Liab"/>
      <sheetName val="Nopat Op"/>
      <sheetName val="Nopat Fin"/>
      <sheetName val="NopSBS"/>
      <sheetName val="CapOp"/>
      <sheetName val="Cap Fin"/>
      <sheetName val="CapSBS"/>
      <sheetName val="Tax"/>
      <sheetName val="Adjustments"/>
      <sheetName val="EVA"/>
      <sheetName val="EVAGraphs"/>
      <sheetName val="Drivers-Sales"/>
      <sheetName val="Drivers Bubble"/>
      <sheetName val="Drivers-Sales old"/>
      <sheetName val="MVA"/>
      <sheetName val="SixP"/>
      <sheetName val="SumPerf"/>
      <sheetName val="MVA (2)"/>
      <sheetName val="Gearing Impact on WACC"/>
      <sheetName val="ANNX -II"/>
      <sheetName val="Sheet1"/>
      <sheetName val="Additional GLS"/>
      <sheetName val="GL Master File"/>
      <sheetName val="GL Code Listing"/>
      <sheetName val="Index Sheet"/>
      <sheetName val="Sch Nos Master"/>
      <sheetName val="TB with Entries"/>
      <sheetName val="L.R."/>
      <sheetName val="Qtr to Qtr"/>
      <sheetName val="Adj Entries"/>
      <sheetName val="HNG FA Schedule"/>
      <sheetName val="Input"/>
      <sheetName val="Regrouping"/>
      <sheetName val="Sheet5"/>
      <sheetName val="TB Grouped"/>
      <sheetName val="Sheet6"/>
      <sheetName val="Grouping Control"/>
      <sheetName val="Balance Sheet"/>
      <sheetName val="P &amp; L"/>
      <sheetName val="Notes"/>
      <sheetName val="Acc P"/>
      <sheetName val="Sheet2"/>
      <sheetName val="Sheet3"/>
      <sheetName val="Sheet4"/>
      <sheetName val="IND BS"/>
      <sheetName val="IND PL"/>
      <sheetName val="FA Schedule"/>
      <sheetName val="Ind AS_Notes (SA)"/>
      <sheetName val="Per Ton Cost"/>
      <sheetName val="Variance Sheet"/>
      <sheetName val="Stock"/>
      <sheetName val="Debtors"/>
      <sheetName val="Creditors"/>
      <sheetName val="Bal with Govt"/>
      <sheetName val="Misc Expenses"/>
      <sheetName val="CWIP"/>
      <sheetName val="Repairs Cost"/>
      <sheetName val="Input Sheet"/>
      <sheetName val="LR New Face"/>
      <sheetName val="1. IND BS"/>
      <sheetName val="3. Cash Flow"/>
      <sheetName val="2. IND PL"/>
      <sheetName val="4. SOCIE"/>
      <sheetName val="5A. PPE Final"/>
      <sheetName val="5B Intangibles"/>
      <sheetName val="Ind AS_Notes"/>
      <sheetName val="FG Valuation"/>
    </sheetNames>
    <sheetDataSet>
      <sheetData sheetId="0" refreshError="1">
        <row r="832">
          <cell r="C832" t="str">
            <v>CASH CREDIT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>
        <row r="832">
          <cell r="C832" t="str">
            <v>Internal Consumption-FG Country Liquor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5"/>
      <sheetName val="Extraordinary Items Wrkg"/>
    </sheetNames>
    <definedNames>
      <definedName name="BefAft"/>
    </defined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heet1"/>
      <sheetName val="E - Schedule"/>
      <sheetName val="Form A"/>
      <sheetName val="bs group"/>
      <sheetName val="p&amp;l group"/>
      <sheetName val="Sheet2"/>
      <sheetName val="TRIAL"/>
      <sheetName val="Post Trial Entries"/>
      <sheetName val="p&amp;l group 2007-2008"/>
      <sheetName val="bs group 2007-2008"/>
      <sheetName val="ANNX 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utput"/>
      <sheetName val="Assum"/>
      <sheetName val="Plant_details"/>
      <sheetName val="P&amp;L"/>
      <sheetName val="BS"/>
      <sheetName val="CFS"/>
      <sheetName val="DCF"/>
      <sheetName val="Loans"/>
      <sheetName val="WCAP"/>
      <sheetName val="Fixed_Assets"/>
      <sheetName val="Computation"/>
      <sheetName val="Investments"/>
      <sheetName val="I.T.Dep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TA Power"/>
      <sheetName val="Brokers Consensus"/>
      <sheetName val="Sheet2"/>
    </sheetNames>
    <sheetDataSet>
      <sheetData sheetId="0">
        <row r="2">
          <cell r="L2">
            <v>1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Reset-Module"/>
      <sheetName val="Hide-Module"/>
      <sheetName val="ruSure-Module"/>
      <sheetName val="Print Module"/>
      <sheetName val="combnd 08 09"/>
      <sheetName val="Assum"/>
      <sheetName val="WCAP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actors"/>
      <sheetName val="COA_20040726"/>
      <sheetName val="PARTY"/>
      <sheetName val="prg"/>
      <sheetName val="prod"/>
      <sheetName val="oresreqsum"/>
      <sheetName val="TB"/>
      <sheetName val="FORM-16"/>
      <sheetName val="Total Machine Cost"/>
      <sheetName val="FL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Equity"/>
      <sheetName val="Stock"/>
      <sheetName val="CMA "/>
      <sheetName val="Op-Smt"/>
      <sheetName val="Ast-Smt"/>
      <sheetName val="Lib-Smt"/>
      <sheetName val="Fin-Ind."/>
      <sheetName val="WCC"/>
      <sheetName val="ABF"/>
      <sheetName val="F-FL."/>
      <sheetName val="Base Assumption"/>
      <sheetName val="CDR Ratios"/>
      <sheetName val="Final Accounts- reworked"/>
      <sheetName val="Loans-original (2)"/>
      <sheetName val="Loan Statement"/>
      <sheetName val="sacrifice SBI"/>
      <sheetName val="Final Accounts- original"/>
      <sheetName val="Loans-original"/>
      <sheetName val="Profitability Total"/>
      <sheetName val="Financials"/>
      <sheetName val="BS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- reworked"/>
      <sheetName val="Reserves- original"/>
      <sheetName val="Working Capital"/>
      <sheetName val="Wcap Norms "/>
      <sheetName val="Computation"/>
      <sheetName val="BIFR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Ass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5">
          <cell r="G35">
            <v>1.1854849555968132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05">
          <cell r="R105">
            <v>28.599233333333331</v>
          </cell>
        </row>
      </sheetData>
      <sheetData sheetId="21">
        <row r="68">
          <cell r="Q68">
            <v>0.104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4">
          <cell r="I14">
            <v>87.682800000000015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ULL CYCLE DATA"/>
      <sheetName val="T &amp; D LOSS"/>
    </sheetNames>
    <sheetDataSet>
      <sheetData sheetId="0"/>
      <sheetData sheetId="1"/>
      <sheetData sheetId="2" refreshError="1">
        <row r="39">
          <cell r="A39">
            <v>38443</v>
          </cell>
          <cell r="B39">
            <v>374.46</v>
          </cell>
          <cell r="C39">
            <v>27.9</v>
          </cell>
          <cell r="D39">
            <v>346.56</v>
          </cell>
          <cell r="E39">
            <v>61.607999999999997</v>
          </cell>
          <cell r="F39">
            <v>0</v>
          </cell>
          <cell r="G39">
            <v>61.607999999999997</v>
          </cell>
          <cell r="H39">
            <v>408.16800000000001</v>
          </cell>
          <cell r="I39">
            <v>401.464</v>
          </cell>
          <cell r="J39">
            <v>399.55160000000001</v>
          </cell>
          <cell r="K39">
            <v>6.7040000000000077</v>
          </cell>
          <cell r="L39">
            <v>1.912399999999991</v>
          </cell>
        </row>
        <row r="40">
          <cell r="A40">
            <v>38473</v>
          </cell>
          <cell r="B40">
            <v>389.15</v>
          </cell>
          <cell r="C40">
            <v>29.36</v>
          </cell>
          <cell r="D40">
            <v>359.78999999999996</v>
          </cell>
          <cell r="E40">
            <v>67.951999999999998</v>
          </cell>
          <cell r="F40">
            <v>0</v>
          </cell>
          <cell r="G40">
            <v>67.951999999999998</v>
          </cell>
          <cell r="H40">
            <v>427.74199999999996</v>
          </cell>
          <cell r="I40">
            <v>420.50380000000001</v>
          </cell>
          <cell r="J40">
            <v>418.60559999999998</v>
          </cell>
          <cell r="K40">
            <v>7.2381999999999493</v>
          </cell>
          <cell r="L40">
            <v>1.8982000000000312</v>
          </cell>
        </row>
        <row r="41">
          <cell r="A41">
            <v>38504</v>
          </cell>
          <cell r="B41">
            <v>359.67</v>
          </cell>
          <cell r="C41">
            <v>27.8</v>
          </cell>
          <cell r="D41">
            <v>331.87</v>
          </cell>
          <cell r="E41">
            <v>84.176000000000002</v>
          </cell>
          <cell r="F41">
            <v>1.2E-2</v>
          </cell>
          <cell r="G41">
            <v>84.164000000000001</v>
          </cell>
          <cell r="H41">
            <v>416.03399999999999</v>
          </cell>
          <cell r="I41">
            <v>408.98320000000001</v>
          </cell>
          <cell r="J41">
            <v>407.37920000000003</v>
          </cell>
          <cell r="K41">
            <v>7.0507999999999811</v>
          </cell>
          <cell r="L41">
            <v>1.603999999999985</v>
          </cell>
          <cell r="M41">
            <v>78.128699999999995</v>
          </cell>
          <cell r="N41">
            <v>9.9675999999999991</v>
          </cell>
          <cell r="O41">
            <v>15.952400000000001</v>
          </cell>
          <cell r="P41">
            <v>84.113499999999988</v>
          </cell>
        </row>
        <row r="42">
          <cell r="A42">
            <v>38534</v>
          </cell>
          <cell r="B42">
            <v>379.39699999999999</v>
          </cell>
          <cell r="C42">
            <v>29.018000000000001</v>
          </cell>
          <cell r="D42">
            <v>350.37900000000002</v>
          </cell>
          <cell r="E42">
            <v>59.363999999999997</v>
          </cell>
          <cell r="F42">
            <v>1.1639999999999999</v>
          </cell>
          <cell r="G42">
            <v>58.199999999999996</v>
          </cell>
          <cell r="H42">
            <v>408.57900000000001</v>
          </cell>
          <cell r="I42">
            <v>401.55029999999999</v>
          </cell>
          <cell r="J42">
            <v>400.00695999999988</v>
          </cell>
          <cell r="K42">
            <v>7.0287000000000148</v>
          </cell>
          <cell r="L42">
            <v>1.5433400000001143</v>
          </cell>
          <cell r="M42">
            <v>66.109899999999996</v>
          </cell>
          <cell r="N42">
            <v>13.5349</v>
          </cell>
          <cell r="O42">
            <v>5.8192000000000004</v>
          </cell>
          <cell r="P42">
            <v>58.394199999999991</v>
          </cell>
        </row>
        <row r="43">
          <cell r="A43">
            <v>38565</v>
          </cell>
          <cell r="B43">
            <v>345.73600000000005</v>
          </cell>
          <cell r="C43">
            <v>26.836999999999996</v>
          </cell>
          <cell r="D43">
            <v>318.89900000000006</v>
          </cell>
          <cell r="E43">
            <v>81.316000000000003</v>
          </cell>
          <cell r="F43">
            <v>0</v>
          </cell>
          <cell r="G43">
            <v>81.316000000000003</v>
          </cell>
          <cell r="H43">
            <v>400.21500000000003</v>
          </cell>
          <cell r="I43">
            <v>394.02120000000002</v>
          </cell>
          <cell r="J43">
            <v>392.41752000000002</v>
          </cell>
          <cell r="K43">
            <v>6.1938000000000102</v>
          </cell>
          <cell r="L43">
            <v>1.6036799999999971</v>
          </cell>
          <cell r="M43">
            <v>75.626299999999929</v>
          </cell>
          <cell r="N43">
            <v>14.005600000000001</v>
          </cell>
          <cell r="O43">
            <v>19.591200000000001</v>
          </cell>
          <cell r="P43">
            <v>81.211899999999929</v>
          </cell>
        </row>
        <row r="44">
          <cell r="A44">
            <v>38596</v>
          </cell>
          <cell r="B44">
            <v>216.113</v>
          </cell>
          <cell r="C44">
            <v>17.975000000000001</v>
          </cell>
          <cell r="D44">
            <v>198.13800000000001</v>
          </cell>
          <cell r="E44">
            <v>170.15600000000001</v>
          </cell>
          <cell r="F44">
            <v>8.0000000000000002E-3</v>
          </cell>
          <cell r="G44">
            <v>170.148</v>
          </cell>
          <cell r="H44">
            <v>368.286</v>
          </cell>
          <cell r="I44">
            <v>364.40730000000002</v>
          </cell>
          <cell r="J44">
            <v>363.28356000000014</v>
          </cell>
          <cell r="K44">
            <v>3.8786999999999807</v>
          </cell>
          <cell r="L44">
            <v>1.1237399999998843</v>
          </cell>
          <cell r="M44">
            <v>106.2103</v>
          </cell>
          <cell r="N44">
            <v>1.4317</v>
          </cell>
          <cell r="O44">
            <v>65.096999999999994</v>
          </cell>
          <cell r="P44">
            <v>169.87559999999999</v>
          </cell>
        </row>
        <row r="45">
          <cell r="A45">
            <v>38626</v>
          </cell>
          <cell r="B45">
            <v>379.43</v>
          </cell>
          <cell r="C45">
            <v>28.877000000000002</v>
          </cell>
          <cell r="D45">
            <v>350.553</v>
          </cell>
          <cell r="E45">
            <v>86.456000000000003</v>
          </cell>
          <cell r="F45">
            <v>0</v>
          </cell>
          <cell r="G45">
            <v>86.455999999999676</v>
          </cell>
          <cell r="H45">
            <v>437.00899999999967</v>
          </cell>
          <cell r="I45">
            <v>430.185</v>
          </cell>
          <cell r="J45">
            <v>428.60253999999998</v>
          </cell>
          <cell r="K45">
            <v>6.8239999999996712</v>
          </cell>
          <cell r="L45">
            <v>1.582460000000026</v>
          </cell>
          <cell r="M45">
            <v>82.191399999999902</v>
          </cell>
          <cell r="N45">
            <v>11.2165</v>
          </cell>
          <cell r="O45">
            <v>15.533299999999999</v>
          </cell>
          <cell r="P45">
            <v>86.508199999999903</v>
          </cell>
        </row>
        <row r="46">
          <cell r="A46">
            <v>38657</v>
          </cell>
          <cell r="B46">
            <v>375.29</v>
          </cell>
          <cell r="C46">
            <v>27.884000000000004</v>
          </cell>
          <cell r="D46">
            <v>347.40600000000001</v>
          </cell>
          <cell r="E46">
            <v>48.607999999999997</v>
          </cell>
          <cell r="F46">
            <v>0</v>
          </cell>
          <cell r="G46">
            <v>48.607999999999997</v>
          </cell>
          <cell r="H46">
            <v>396.01400000000001</v>
          </cell>
          <cell r="I46">
            <v>389.274</v>
          </cell>
          <cell r="J46">
            <v>387.928</v>
          </cell>
          <cell r="K46">
            <v>6.7400000000000091</v>
          </cell>
          <cell r="L46">
            <v>1.3460000000000036</v>
          </cell>
          <cell r="M46">
            <v>61.743200000000186</v>
          </cell>
          <cell r="N46">
            <v>16.219000000000001</v>
          </cell>
          <cell r="O46">
            <v>3.2537999999999885</v>
          </cell>
          <cell r="P46">
            <v>48.778000000000169</v>
          </cell>
        </row>
        <row r="47">
          <cell r="A47">
            <v>38687</v>
          </cell>
          <cell r="B47">
            <v>387.089</v>
          </cell>
          <cell r="C47">
            <v>28.539000000000001</v>
          </cell>
          <cell r="D47">
            <v>358.55</v>
          </cell>
          <cell r="E47">
            <v>44.328000000000003</v>
          </cell>
          <cell r="F47">
            <v>1.2E-2</v>
          </cell>
          <cell r="G47">
            <v>44.316000000000003</v>
          </cell>
          <cell r="H47">
            <v>402.86599999999999</v>
          </cell>
          <cell r="I47">
            <v>395.92450000000002</v>
          </cell>
          <cell r="J47">
            <v>395.03731999999974</v>
          </cell>
          <cell r="K47">
            <v>6.9414999999999623</v>
          </cell>
          <cell r="L47">
            <v>0.88718000000028496</v>
          </cell>
          <cell r="M47">
            <v>62.059299999999816</v>
          </cell>
          <cell r="N47">
            <v>19.999399999999966</v>
          </cell>
          <cell r="O47">
            <v>2.4489999999999998</v>
          </cell>
          <cell r="P47">
            <v>44.508899999999855</v>
          </cell>
        </row>
        <row r="48">
          <cell r="A48">
            <v>38718</v>
          </cell>
          <cell r="B48">
            <v>389.08400000000006</v>
          </cell>
          <cell r="C48">
            <v>28.887999999999998</v>
          </cell>
          <cell r="D48">
            <v>360.19600000000008</v>
          </cell>
          <cell r="E48">
            <v>38.311999999999898</v>
          </cell>
          <cell r="F48">
            <v>4.0000000000000001E-3</v>
          </cell>
          <cell r="G48">
            <v>38.3079999999999</v>
          </cell>
          <cell r="H48">
            <v>398.50399999999996</v>
          </cell>
          <cell r="I48">
            <v>390.09859999999998</v>
          </cell>
          <cell r="J48">
            <v>389.00076000000013</v>
          </cell>
          <cell r="K48">
            <v>8.405399999999986</v>
          </cell>
          <cell r="L48">
            <v>1.0978399999998487</v>
          </cell>
          <cell r="M48">
            <v>57.983100000000093</v>
          </cell>
          <cell r="N48">
            <v>20.646900000000024</v>
          </cell>
          <cell r="O48">
            <v>1.2098999999999942</v>
          </cell>
          <cell r="P48">
            <v>38.546100000000067</v>
          </cell>
        </row>
        <row r="49">
          <cell r="A49">
            <v>38749</v>
          </cell>
          <cell r="B49">
            <v>351.46100000000001</v>
          </cell>
          <cell r="C49">
            <v>25.877999999999997</v>
          </cell>
          <cell r="D49">
            <v>325.58300000000003</v>
          </cell>
          <cell r="E49">
            <v>55.02</v>
          </cell>
          <cell r="F49">
            <v>0</v>
          </cell>
          <cell r="G49">
            <v>55.02</v>
          </cell>
          <cell r="H49">
            <v>380.60300000000001</v>
          </cell>
          <cell r="I49">
            <v>373.97399999999999</v>
          </cell>
          <cell r="J49">
            <v>372.85475999999983</v>
          </cell>
          <cell r="K49">
            <v>6.6290000000000191</v>
          </cell>
          <cell r="L49">
            <v>1.1192400000001612</v>
          </cell>
          <cell r="M49">
            <v>56.093599999999995</v>
          </cell>
          <cell r="N49">
            <v>10.863200000000012</v>
          </cell>
          <cell r="O49">
            <v>9.7714999999999996</v>
          </cell>
          <cell r="P49">
            <v>55.001899999999985</v>
          </cell>
        </row>
        <row r="50">
          <cell r="A50">
            <v>38777</v>
          </cell>
          <cell r="B50">
            <v>375.76800000000003</v>
          </cell>
          <cell r="C50">
            <v>28.504000000000005</v>
          </cell>
          <cell r="D50">
            <v>347.26400000000001</v>
          </cell>
          <cell r="E50">
            <v>75.847999999999999</v>
          </cell>
          <cell r="F50">
            <v>4.0000000000000001E-3</v>
          </cell>
          <cell r="G50">
            <v>75.843999999999994</v>
          </cell>
          <cell r="H50">
            <v>423.108</v>
          </cell>
          <cell r="I50">
            <v>415.83699999999999</v>
          </cell>
          <cell r="J50">
            <v>415.25135999999998</v>
          </cell>
          <cell r="K50">
            <v>7.271000000000015</v>
          </cell>
          <cell r="L50">
            <v>0.58564000000001215</v>
          </cell>
          <cell r="M50">
            <v>75.290599999999998</v>
          </cell>
          <cell r="N50">
            <v>0</v>
          </cell>
          <cell r="P50">
            <v>75.290599999999998</v>
          </cell>
        </row>
        <row r="51">
          <cell r="A51">
            <v>38808</v>
          </cell>
          <cell r="B51">
            <v>376.76600000000008</v>
          </cell>
          <cell r="C51">
            <v>28.813000000000002</v>
          </cell>
          <cell r="D51">
            <v>347.95299999999997</v>
          </cell>
          <cell r="E51">
            <v>82.28</v>
          </cell>
          <cell r="F51">
            <v>0</v>
          </cell>
          <cell r="G51">
            <v>82.28</v>
          </cell>
          <cell r="H51">
            <v>430.23299999999995</v>
          </cell>
          <cell r="I51">
            <v>423.63110000000012</v>
          </cell>
          <cell r="J51">
            <v>421.86084000000034</v>
          </cell>
          <cell r="K51">
            <v>6.60189999999983</v>
          </cell>
          <cell r="L51">
            <v>1.7702599999997801</v>
          </cell>
          <cell r="M51">
            <v>81.824699999999993</v>
          </cell>
          <cell r="N51">
            <v>0</v>
          </cell>
          <cell r="P51">
            <v>81.824699999999993</v>
          </cell>
        </row>
        <row r="52">
          <cell r="A52">
            <v>38838</v>
          </cell>
          <cell r="B52">
            <v>385.42099999999994</v>
          </cell>
          <cell r="C52">
            <v>30.177999999999997</v>
          </cell>
          <cell r="D52">
            <v>355.24700000000007</v>
          </cell>
          <cell r="E52">
            <v>98.087999999999994</v>
          </cell>
          <cell r="F52">
            <v>0</v>
          </cell>
          <cell r="G52">
            <v>98.087999999999994</v>
          </cell>
          <cell r="H52">
            <v>453.33500000000004</v>
          </cell>
          <cell r="I52">
            <v>446.31579999999985</v>
          </cell>
          <cell r="J52">
            <v>444.45719999999966</v>
          </cell>
          <cell r="K52">
            <v>7.0192000000001826</v>
          </cell>
          <cell r="L52">
            <v>1.8586000000001945</v>
          </cell>
          <cell r="M52">
            <v>97.542699999999996</v>
          </cell>
          <cell r="N52">
            <v>0</v>
          </cell>
          <cell r="P52">
            <v>97.542699999999996</v>
          </cell>
        </row>
        <row r="53">
          <cell r="A53">
            <v>38869</v>
          </cell>
          <cell r="B53">
            <v>376.69499999999999</v>
          </cell>
          <cell r="C53">
            <v>29.074999999999999</v>
          </cell>
          <cell r="D53">
            <v>347.62</v>
          </cell>
          <cell r="E53">
            <v>108.252</v>
          </cell>
          <cell r="F53">
            <v>0</v>
          </cell>
          <cell r="G53">
            <v>108.252</v>
          </cell>
          <cell r="H53">
            <v>455.87200000000001</v>
          </cell>
          <cell r="I53">
            <v>449.22560000000016</v>
          </cell>
          <cell r="J53">
            <v>447.11520000000013</v>
          </cell>
          <cell r="K53">
            <v>6.6463999999998578</v>
          </cell>
          <cell r="L53">
            <v>2.1104000000000269</v>
          </cell>
          <cell r="M53">
            <v>107.6636</v>
          </cell>
          <cell r="N53">
            <v>0</v>
          </cell>
          <cell r="P53">
            <v>107.6636</v>
          </cell>
        </row>
        <row r="54">
          <cell r="A54">
            <v>38899</v>
          </cell>
          <cell r="B54">
            <v>391.76299999999992</v>
          </cell>
          <cell r="C54">
            <v>30.16</v>
          </cell>
          <cell r="D54">
            <v>361.60299999999995</v>
          </cell>
          <cell r="E54">
            <v>81.180000000000007</v>
          </cell>
          <cell r="F54">
            <v>4.0000000000000001E-3</v>
          </cell>
          <cell r="G54">
            <v>81.176000000000002</v>
          </cell>
          <cell r="H54">
            <v>442.77899999999994</v>
          </cell>
          <cell r="I54">
            <v>435.27070000000003</v>
          </cell>
          <cell r="J54">
            <v>433.86935999999997</v>
          </cell>
          <cell r="K54">
            <v>7.508299999999906</v>
          </cell>
          <cell r="L54">
            <v>1.4013400000000615</v>
          </cell>
          <cell r="M54">
            <v>80.655799999999999</v>
          </cell>
          <cell r="N54">
            <v>0</v>
          </cell>
          <cell r="P54">
            <v>80.655799999999999</v>
          </cell>
        </row>
        <row r="55">
          <cell r="A55">
            <v>38930</v>
          </cell>
          <cell r="B55">
            <v>270.31200000000001</v>
          </cell>
          <cell r="C55">
            <v>22.02</v>
          </cell>
          <cell r="D55">
            <v>248.33400000000003</v>
          </cell>
          <cell r="E55">
            <v>152.83199999999988</v>
          </cell>
          <cell r="F55">
            <v>4.0000000000000001E-3</v>
          </cell>
          <cell r="G55">
            <v>152.82799999999989</v>
          </cell>
          <cell r="H55">
            <v>401.16199999999992</v>
          </cell>
          <cell r="I55">
            <v>396.43229999999977</v>
          </cell>
          <cell r="J55">
            <v>394.88712000000015</v>
          </cell>
          <cell r="K55">
            <v>4.7297000000001503</v>
          </cell>
          <cell r="L55">
            <v>1.5451799999996183</v>
          </cell>
          <cell r="M55">
            <v>151.47639999999996</v>
          </cell>
          <cell r="N55">
            <v>0</v>
          </cell>
          <cell r="P55">
            <v>151.47639999999996</v>
          </cell>
        </row>
        <row r="56">
          <cell r="A56">
            <v>38961</v>
          </cell>
          <cell r="B56">
            <v>376.35099999999994</v>
          </cell>
          <cell r="C56">
            <v>28.451000000000004</v>
          </cell>
          <cell r="D56">
            <v>347.9</v>
          </cell>
          <cell r="E56">
            <v>93.6</v>
          </cell>
          <cell r="F56">
            <v>8.0000000000000002E-3</v>
          </cell>
          <cell r="G56">
            <v>93.591999999999999</v>
          </cell>
          <cell r="H56">
            <v>441.49199999999996</v>
          </cell>
          <cell r="I56">
            <v>434.97650000000027</v>
          </cell>
          <cell r="J56">
            <v>433.98719999999997</v>
          </cell>
          <cell r="K56">
            <v>6.5154999999996903</v>
          </cell>
          <cell r="L56">
            <v>0.9893000000002985</v>
          </cell>
          <cell r="M56">
            <v>92.838600000000028</v>
          </cell>
          <cell r="N56">
            <v>0</v>
          </cell>
          <cell r="P56">
            <v>92.838600000000028</v>
          </cell>
        </row>
        <row r="57">
          <cell r="A57">
            <v>38991</v>
          </cell>
          <cell r="B57">
            <v>368.625</v>
          </cell>
          <cell r="C57">
            <v>28.391000000000002</v>
          </cell>
          <cell r="D57">
            <v>340.23400000000009</v>
          </cell>
          <cell r="E57">
            <v>117.8</v>
          </cell>
          <cell r="F57">
            <v>0</v>
          </cell>
          <cell r="G57">
            <v>117.8</v>
          </cell>
          <cell r="H57">
            <v>458.03400000000011</v>
          </cell>
          <cell r="I57">
            <v>451.69789999999995</v>
          </cell>
          <cell r="J57">
            <v>449.63479999999959</v>
          </cell>
          <cell r="K57">
            <v>6.3361000000001582</v>
          </cell>
          <cell r="L57">
            <v>2.063100000000361</v>
          </cell>
          <cell r="M57">
            <v>116.98479999999999</v>
          </cell>
          <cell r="N57">
            <v>0</v>
          </cell>
          <cell r="P57">
            <v>116.98479999999999</v>
          </cell>
        </row>
        <row r="58">
          <cell r="A58">
            <v>39022</v>
          </cell>
          <cell r="B58">
            <v>379.26400000000007</v>
          </cell>
          <cell r="C58">
            <v>28.328999999999997</v>
          </cell>
          <cell r="D58">
            <v>350.935</v>
          </cell>
          <cell r="E58">
            <v>88.255999999999858</v>
          </cell>
          <cell r="F58">
            <v>0</v>
          </cell>
          <cell r="G58">
            <v>88.255999999999858</v>
          </cell>
          <cell r="H58">
            <v>439.19099999999986</v>
          </cell>
          <cell r="I58">
            <v>432.5646000000001</v>
          </cell>
          <cell r="J58">
            <v>431.04940000000033</v>
          </cell>
          <cell r="K58">
            <v>6.6263999999997623</v>
          </cell>
          <cell r="L58">
            <v>1.5151999999997656</v>
          </cell>
          <cell r="M58">
            <v>87.796600000000041</v>
          </cell>
          <cell r="N58">
            <v>0</v>
          </cell>
          <cell r="P58">
            <v>87.796600000000041</v>
          </cell>
        </row>
        <row r="59">
          <cell r="A59">
            <v>39052</v>
          </cell>
          <cell r="B59">
            <v>394.42900000000009</v>
          </cell>
          <cell r="C59">
            <v>29.519000000000002</v>
          </cell>
          <cell r="D59">
            <v>364.91</v>
          </cell>
          <cell r="E59">
            <v>76.612000000000094</v>
          </cell>
          <cell r="F59">
            <v>0</v>
          </cell>
          <cell r="G59">
            <v>76.612000000000094</v>
          </cell>
          <cell r="H59">
            <v>441.52200000000011</v>
          </cell>
          <cell r="I59">
            <v>434.87939999999975</v>
          </cell>
          <cell r="J59">
            <v>433.10127999999975</v>
          </cell>
          <cell r="K59">
            <v>6.6426000000003569</v>
          </cell>
          <cell r="L59">
            <v>1.7781200000000013</v>
          </cell>
          <cell r="M59">
            <v>76.228999999999999</v>
          </cell>
          <cell r="N59">
            <v>0</v>
          </cell>
          <cell r="P59">
            <v>76.228999999999999</v>
          </cell>
        </row>
        <row r="60">
          <cell r="A60">
            <v>39083</v>
          </cell>
          <cell r="B60">
            <v>394.08499999999998</v>
          </cell>
          <cell r="C60">
            <v>29.256999999999998</v>
          </cell>
          <cell r="D60">
            <v>364.83</v>
          </cell>
          <cell r="E60">
            <v>60.407999999999895</v>
          </cell>
          <cell r="F60">
            <v>0</v>
          </cell>
          <cell r="G60">
            <v>60.407999999999895</v>
          </cell>
          <cell r="H60">
            <v>425.23799999999989</v>
          </cell>
          <cell r="I60">
            <v>418.77310000000017</v>
          </cell>
          <cell r="J60">
            <v>417.08408000000014</v>
          </cell>
          <cell r="K60">
            <v>6.4648999999997159</v>
          </cell>
          <cell r="L60">
            <v>1.6890200000000277</v>
          </cell>
          <cell r="M60">
            <v>60.12540000000002</v>
          </cell>
          <cell r="N60">
            <v>0</v>
          </cell>
          <cell r="P60">
            <v>60.12540000000002</v>
          </cell>
        </row>
        <row r="61">
          <cell r="A61">
            <v>39114</v>
          </cell>
          <cell r="B61">
            <v>352.50199999999995</v>
          </cell>
          <cell r="C61">
            <v>26.604000000000006</v>
          </cell>
          <cell r="D61">
            <v>325.89799999999997</v>
          </cell>
          <cell r="E61">
            <v>70.260000000000218</v>
          </cell>
          <cell r="F61">
            <v>8.0000000000000002E-3</v>
          </cell>
          <cell r="G61">
            <v>70.252000000000223</v>
          </cell>
          <cell r="H61">
            <v>396.1500000000002</v>
          </cell>
          <cell r="I61">
            <v>390.08840000000004</v>
          </cell>
          <cell r="J61">
            <v>388.50324000000012</v>
          </cell>
          <cell r="K61">
            <v>6.0616000000001691</v>
          </cell>
          <cell r="L61">
            <v>1.5851599999999166</v>
          </cell>
          <cell r="M61">
            <v>69.905299999999983</v>
          </cell>
          <cell r="N61">
            <v>5.4000000000000003E-3</v>
          </cell>
          <cell r="P61">
            <v>69.899899999999988</v>
          </cell>
        </row>
        <row r="62">
          <cell r="A62">
            <v>39142</v>
          </cell>
          <cell r="B62">
            <v>392.20100000000002</v>
          </cell>
          <cell r="C62">
            <v>29.941000000000031</v>
          </cell>
          <cell r="D62">
            <v>362.26</v>
          </cell>
          <cell r="E62">
            <v>110.34799999999996</v>
          </cell>
          <cell r="F62">
            <v>0</v>
          </cell>
          <cell r="G62">
            <v>110.34799999999996</v>
          </cell>
          <cell r="H62">
            <v>472.60799999999995</v>
          </cell>
          <cell r="I62">
            <v>465.65699999999958</v>
          </cell>
          <cell r="J62">
            <v>463.69356699999975</v>
          </cell>
          <cell r="K62">
            <v>6.9510000000003629</v>
          </cell>
          <cell r="L62">
            <v>1.9634329999998386</v>
          </cell>
          <cell r="M62">
            <v>109.70759999999997</v>
          </cell>
          <cell r="N62">
            <v>1.2000000000000001E-3</v>
          </cell>
          <cell r="P62">
            <v>109.70639999999997</v>
          </cell>
        </row>
        <row r="63">
          <cell r="A63">
            <v>39173</v>
          </cell>
          <cell r="B63">
            <v>377.49200000000002</v>
          </cell>
          <cell r="C63">
            <v>29.016999999999999</v>
          </cell>
          <cell r="D63">
            <v>348.47500000000002</v>
          </cell>
          <cell r="E63">
            <v>136.44399999999951</v>
          </cell>
          <cell r="F63">
            <v>0</v>
          </cell>
          <cell r="G63">
            <v>136.44399999999951</v>
          </cell>
          <cell r="H63">
            <v>484.91899999999953</v>
          </cell>
          <cell r="I63">
            <v>478.08519999999959</v>
          </cell>
          <cell r="J63">
            <v>476.07709680000033</v>
          </cell>
          <cell r="K63">
            <v>6.8337999999999397</v>
          </cell>
          <cell r="L63">
            <v>2.0081031999992547</v>
          </cell>
          <cell r="M63">
            <v>135.56459999999998</v>
          </cell>
          <cell r="N63">
            <v>0</v>
          </cell>
          <cell r="P63">
            <v>135.56459999999998</v>
          </cell>
        </row>
        <row r="64">
          <cell r="A64">
            <v>39203</v>
          </cell>
          <cell r="B64">
            <v>389.7170000000001</v>
          </cell>
          <cell r="C64">
            <v>30.419000000000004</v>
          </cell>
          <cell r="D64">
            <v>359.29800000000006</v>
          </cell>
          <cell r="E64">
            <v>149.49199999999999</v>
          </cell>
          <cell r="F64">
            <v>0</v>
          </cell>
          <cell r="G64">
            <v>149.49199999999999</v>
          </cell>
          <cell r="H64">
            <v>508.79000000000008</v>
          </cell>
          <cell r="I64">
            <v>501.19040000000012</v>
          </cell>
          <cell r="J64">
            <v>498.88007999999991</v>
          </cell>
          <cell r="K64">
            <v>7.5995999999999526</v>
          </cell>
          <cell r="L64">
            <v>2.3103200000002175</v>
          </cell>
          <cell r="M64">
            <v>148.52390000000003</v>
          </cell>
          <cell r="N64">
            <v>0</v>
          </cell>
          <cell r="P64">
            <v>148.52390000000003</v>
          </cell>
        </row>
        <row r="65">
          <cell r="A65">
            <v>39234</v>
          </cell>
          <cell r="B65">
            <v>376.36400000000003</v>
          </cell>
          <cell r="C65">
            <v>29.512999999999995</v>
          </cell>
          <cell r="D65">
            <v>346.851</v>
          </cell>
          <cell r="E65">
            <v>144.77599999999981</v>
          </cell>
          <cell r="F65">
            <v>4.4000000000000483E-2</v>
          </cell>
          <cell r="G65">
            <v>144.7319999999998</v>
          </cell>
          <cell r="H65">
            <v>491.5829999999998</v>
          </cell>
          <cell r="I65">
            <v>484.75780000000026</v>
          </cell>
          <cell r="J65">
            <v>482.51243999999974</v>
          </cell>
          <cell r="K65">
            <v>6.8251999999995405</v>
          </cell>
          <cell r="L65">
            <v>2.2453600000005167</v>
          </cell>
          <cell r="M65">
            <v>142.99370000000008</v>
          </cell>
          <cell r="N65">
            <v>4.5700000000000005E-2</v>
          </cell>
          <cell r="P65">
            <v>142.94800000000006</v>
          </cell>
        </row>
        <row r="66">
          <cell r="A66">
            <v>39264</v>
          </cell>
          <cell r="B66">
            <v>261.91300000000001</v>
          </cell>
          <cell r="C66">
            <v>22.001000000000001</v>
          </cell>
          <cell r="D66">
            <v>239.91200000000001</v>
          </cell>
          <cell r="E66">
            <v>194.58000000000084</v>
          </cell>
          <cell r="F66">
            <v>0</v>
          </cell>
          <cell r="G66">
            <v>194.58000000000084</v>
          </cell>
          <cell r="H66">
            <v>475.38300000000089</v>
          </cell>
          <cell r="I66">
            <v>470.5043</v>
          </cell>
          <cell r="J66">
            <v>468.5416800000001</v>
          </cell>
          <cell r="K66">
            <v>4.8787000000008902</v>
          </cell>
          <cell r="L66">
            <v>1.9626199999999017</v>
          </cell>
          <cell r="M66">
            <v>192.03649999999988</v>
          </cell>
          <cell r="N66">
            <v>0</v>
          </cell>
          <cell r="P66">
            <v>192.03649999999988</v>
          </cell>
          <cell r="U66">
            <v>40.890999999999998</v>
          </cell>
          <cell r="V66">
            <v>0</v>
          </cell>
          <cell r="W66">
            <v>45.398000000000003</v>
          </cell>
          <cell r="X66">
            <v>58.716999999999999</v>
          </cell>
          <cell r="Y66">
            <v>2.9999999999999997E-4</v>
          </cell>
          <cell r="Z66">
            <v>13.318699999999993</v>
          </cell>
        </row>
        <row r="67">
          <cell r="A67">
            <v>39295</v>
          </cell>
          <cell r="B67">
            <v>389.99599999999998</v>
          </cell>
          <cell r="C67">
            <v>29.959</v>
          </cell>
          <cell r="D67">
            <v>360.03699999999998</v>
          </cell>
          <cell r="E67">
            <v>108.264</v>
          </cell>
          <cell r="F67">
            <v>0</v>
          </cell>
          <cell r="G67">
            <v>108.264</v>
          </cell>
          <cell r="H67">
            <v>482.20099999999996</v>
          </cell>
          <cell r="I67">
            <v>474.81959999999998</v>
          </cell>
          <cell r="J67">
            <v>472.91880000000003</v>
          </cell>
          <cell r="K67">
            <v>7.3813999999999851</v>
          </cell>
          <cell r="L67">
            <v>1.900799999999947</v>
          </cell>
          <cell r="M67">
            <v>107.24250000000001</v>
          </cell>
          <cell r="N67">
            <v>0</v>
          </cell>
          <cell r="P67">
            <v>107.24250000000001</v>
          </cell>
          <cell r="Q67">
            <v>0</v>
          </cell>
          <cell r="R67">
            <v>59.04</v>
          </cell>
          <cell r="S67">
            <v>45.14</v>
          </cell>
          <cell r="T67">
            <v>0</v>
          </cell>
          <cell r="U67">
            <v>13.899999999999999</v>
          </cell>
          <cell r="V67">
            <v>0</v>
          </cell>
          <cell r="W67">
            <v>45.398000000000003</v>
          </cell>
          <cell r="X67">
            <v>58.716999999999999</v>
          </cell>
          <cell r="Y67">
            <v>2.9999999999999997E-4</v>
          </cell>
          <cell r="Z67">
            <v>13.318699999999993</v>
          </cell>
        </row>
        <row r="68">
          <cell r="A68">
            <v>39326</v>
          </cell>
          <cell r="B68">
            <v>380.34399999999999</v>
          </cell>
          <cell r="C68">
            <v>29.416999999999998</v>
          </cell>
          <cell r="D68">
            <v>350.92700000000008</v>
          </cell>
          <cell r="E68">
            <v>108.76</v>
          </cell>
          <cell r="F68">
            <v>0.02</v>
          </cell>
          <cell r="G68">
            <v>108.74000000000001</v>
          </cell>
          <cell r="H68">
            <v>448.55700000000007</v>
          </cell>
          <cell r="I68">
            <v>441.75419999999997</v>
          </cell>
          <cell r="J68">
            <v>440.01215999999954</v>
          </cell>
          <cell r="K68">
            <v>6.8028000000001043</v>
          </cell>
          <cell r="L68">
            <v>1.7420400000004292</v>
          </cell>
          <cell r="M68">
            <v>107.74</v>
          </cell>
          <cell r="N68">
            <v>0</v>
          </cell>
          <cell r="P68">
            <v>107.74</v>
          </cell>
          <cell r="Q68">
            <v>0</v>
          </cell>
          <cell r="R68">
            <v>66.680000000000007</v>
          </cell>
          <cell r="S68">
            <v>77.790000000000006</v>
          </cell>
          <cell r="T68">
            <v>0</v>
          </cell>
          <cell r="U68">
            <v>-11.11</v>
          </cell>
          <cell r="V68">
            <v>0</v>
          </cell>
          <cell r="W68">
            <v>78.036000000000001</v>
          </cell>
          <cell r="X68">
            <v>63.3872</v>
          </cell>
          <cell r="Y68">
            <v>0</v>
          </cell>
          <cell r="Z68">
            <v>-14.648800000000001</v>
          </cell>
        </row>
        <row r="69">
          <cell r="A69">
            <v>39356</v>
          </cell>
          <cell r="B69">
            <v>389.38699999999994</v>
          </cell>
          <cell r="C69">
            <v>32.567999999999998</v>
          </cell>
          <cell r="D69">
            <v>356.81899999999996</v>
          </cell>
          <cell r="E69">
            <v>133.54799999999977</v>
          </cell>
          <cell r="F69">
            <v>0</v>
          </cell>
          <cell r="G69">
            <v>133.54799999999977</v>
          </cell>
          <cell r="H69">
            <v>471.4069999999997</v>
          </cell>
          <cell r="I69">
            <v>464.81060000000008</v>
          </cell>
          <cell r="J69">
            <v>462.75564000000077</v>
          </cell>
          <cell r="K69">
            <v>6.596399999999619</v>
          </cell>
          <cell r="L69">
            <v>2.054959999999312</v>
          </cell>
          <cell r="M69">
            <v>132.15310000000008</v>
          </cell>
          <cell r="N69">
            <v>0</v>
          </cell>
          <cell r="P69">
            <v>132.15310000000008</v>
          </cell>
          <cell r="Q69">
            <v>0</v>
          </cell>
          <cell r="R69">
            <v>66.02</v>
          </cell>
          <cell r="S69">
            <v>84.98</v>
          </cell>
          <cell r="T69">
            <v>0</v>
          </cell>
          <cell r="U69">
            <v>-18.960000000000008</v>
          </cell>
          <cell r="V69">
            <v>0</v>
          </cell>
          <cell r="W69">
            <v>85.12</v>
          </cell>
          <cell r="X69">
            <v>64.661900000000003</v>
          </cell>
          <cell r="Y69">
            <v>0</v>
          </cell>
          <cell r="Z69">
            <v>-20.458100000000002</v>
          </cell>
        </row>
        <row r="70">
          <cell r="A70">
            <v>39387</v>
          </cell>
          <cell r="B70">
            <v>378.69799999999992</v>
          </cell>
          <cell r="C70">
            <v>34.393000000000001</v>
          </cell>
          <cell r="D70">
            <v>344.30500000000001</v>
          </cell>
          <cell r="E70">
            <v>95.792000000000385</v>
          </cell>
          <cell r="F70">
            <v>0.1720000000000006</v>
          </cell>
          <cell r="G70">
            <v>95.620000000000388</v>
          </cell>
          <cell r="H70">
            <v>422.84500000000043</v>
          </cell>
          <cell r="I70">
            <v>416.82100000000014</v>
          </cell>
          <cell r="J70">
            <v>414.68235499999992</v>
          </cell>
          <cell r="K70">
            <v>6.0240000000002851</v>
          </cell>
          <cell r="L70">
            <v>2.1386450000002242</v>
          </cell>
          <cell r="M70">
            <v>94.870999999999995</v>
          </cell>
          <cell r="N70">
            <v>0.1711</v>
          </cell>
          <cell r="P70">
            <v>94.6999</v>
          </cell>
          <cell r="Q70">
            <v>0</v>
          </cell>
          <cell r="R70">
            <v>65.77</v>
          </cell>
          <cell r="S70">
            <v>82.85</v>
          </cell>
          <cell r="T70">
            <v>0</v>
          </cell>
          <cell r="U70">
            <v>-17.079999999999998</v>
          </cell>
          <cell r="V70">
            <v>0</v>
          </cell>
          <cell r="W70">
            <v>82.971000000000004</v>
          </cell>
          <cell r="X70">
            <v>64.4893</v>
          </cell>
          <cell r="Y70">
            <v>0</v>
          </cell>
          <cell r="Z70">
            <v>-18.481700000000004</v>
          </cell>
        </row>
        <row r="71">
          <cell r="A71">
            <v>39417</v>
          </cell>
          <cell r="B71">
            <v>392.14699999999993</v>
          </cell>
          <cell r="C71">
            <v>34.054000000000002</v>
          </cell>
          <cell r="D71">
            <v>358.09300000000002</v>
          </cell>
          <cell r="E71">
            <v>83.00399999999992</v>
          </cell>
          <cell r="F71">
            <v>0.42399999999999949</v>
          </cell>
          <cell r="G71">
            <v>82.579999999999927</v>
          </cell>
          <cell r="H71">
            <v>397.18299999999994</v>
          </cell>
          <cell r="I71">
            <v>390.67509999999965</v>
          </cell>
          <cell r="J71">
            <v>389.62903699999941</v>
          </cell>
          <cell r="K71">
            <v>6.5079000000002907</v>
          </cell>
          <cell r="L71">
            <v>1.0460630000002311</v>
          </cell>
          <cell r="M71">
            <v>82.240100000000098</v>
          </cell>
          <cell r="N71">
            <v>0.42280000000000001</v>
          </cell>
          <cell r="P71">
            <v>81.817300000000103</v>
          </cell>
          <cell r="Q71">
            <v>0</v>
          </cell>
          <cell r="R71">
            <v>57.51</v>
          </cell>
          <cell r="S71">
            <v>101</v>
          </cell>
          <cell r="T71">
            <v>0</v>
          </cell>
          <cell r="U71">
            <v>-43.49</v>
          </cell>
          <cell r="V71">
            <v>9.0000000000000006E-5</v>
          </cell>
          <cell r="W71">
            <v>101.124</v>
          </cell>
          <cell r="X71">
            <v>56.481100000000005</v>
          </cell>
          <cell r="Y71">
            <v>0</v>
          </cell>
          <cell r="Z71">
            <v>-44.64280999999999</v>
          </cell>
        </row>
        <row r="72">
          <cell r="A72">
            <v>39448</v>
          </cell>
          <cell r="B72">
            <v>390.51499999999999</v>
          </cell>
          <cell r="C72">
            <v>35.143000000000001</v>
          </cell>
          <cell r="D72">
            <v>355.59</v>
          </cell>
          <cell r="E72">
            <v>63.408000000000357</v>
          </cell>
          <cell r="F72">
            <v>6.8880000000000017</v>
          </cell>
          <cell r="G72">
            <v>56.520000000000351</v>
          </cell>
          <cell r="H72">
            <v>364.69970738000035</v>
          </cell>
          <cell r="I72">
            <v>359.61880000000002</v>
          </cell>
          <cell r="J72">
            <v>357.7532000000005</v>
          </cell>
          <cell r="K72">
            <v>5.0809073800003262</v>
          </cell>
          <cell r="L72">
            <v>1.8655999999995174</v>
          </cell>
          <cell r="M72">
            <v>62.837499999999999</v>
          </cell>
          <cell r="N72">
            <v>6.8336000000000006</v>
          </cell>
          <cell r="P72">
            <v>56.003900000000002</v>
          </cell>
          <cell r="Q72">
            <v>2.9261999999999236E-4</v>
          </cell>
          <cell r="R72">
            <v>55.34</v>
          </cell>
          <cell r="S72">
            <v>102.75</v>
          </cell>
          <cell r="T72">
            <v>0</v>
          </cell>
          <cell r="U72">
            <v>-47.410292619999993</v>
          </cell>
          <cell r="V72">
            <v>0</v>
          </cell>
          <cell r="W72">
            <v>102.89100000000001</v>
          </cell>
          <cell r="X72">
            <v>54.442699999999981</v>
          </cell>
          <cell r="Y72">
            <v>0</v>
          </cell>
          <cell r="Z72">
            <v>-48.448300000000025</v>
          </cell>
        </row>
        <row r="73">
          <cell r="A73">
            <v>39479</v>
          </cell>
          <cell r="B73">
            <v>350.49200000000002</v>
          </cell>
          <cell r="C73">
            <v>31.149299999999997</v>
          </cell>
          <cell r="D73">
            <v>319.34700000000004</v>
          </cell>
          <cell r="E73">
            <v>72.77599999999984</v>
          </cell>
          <cell r="F73">
            <v>4.5640000000000001</v>
          </cell>
          <cell r="G73">
            <v>68.211999999999847</v>
          </cell>
          <cell r="H73">
            <v>343.01899940999988</v>
          </cell>
          <cell r="I73">
            <v>338.32220000000024</v>
          </cell>
          <cell r="J73">
            <v>336.96131999999989</v>
          </cell>
          <cell r="K73">
            <v>4.6967994099996417</v>
          </cell>
          <cell r="L73">
            <v>1.3608800000003498</v>
          </cell>
          <cell r="M73">
            <v>72.107500000000002</v>
          </cell>
          <cell r="N73">
            <v>4.529300000000001</v>
          </cell>
          <cell r="P73">
            <v>67.578199999999995</v>
          </cell>
          <cell r="Q73">
            <v>5.9000000000253291E-7</v>
          </cell>
          <cell r="R73">
            <v>49.6</v>
          </cell>
          <cell r="S73">
            <v>94.21</v>
          </cell>
          <cell r="T73">
            <v>7.0000000000000007E-2</v>
          </cell>
          <cell r="U73">
            <v>-44.540000589999991</v>
          </cell>
          <cell r="V73">
            <v>7.4740000000000015E-2</v>
          </cell>
          <cell r="W73">
            <v>94.391000000000005</v>
          </cell>
          <cell r="X73">
            <v>48.762500000000003</v>
          </cell>
          <cell r="Y73">
            <v>0</v>
          </cell>
          <cell r="Z73">
            <v>-45.553760000000004</v>
          </cell>
        </row>
        <row r="74">
          <cell r="A74">
            <v>39508</v>
          </cell>
          <cell r="B74">
            <v>381.85899999999998</v>
          </cell>
          <cell r="C74">
            <v>31.856999999999999</v>
          </cell>
          <cell r="D74">
            <v>349.44</v>
          </cell>
          <cell r="E74">
            <v>117.84399999999999</v>
          </cell>
          <cell r="F74">
            <v>0.02</v>
          </cell>
          <cell r="G74">
            <v>117.824</v>
          </cell>
          <cell r="H74">
            <v>435.86959999999999</v>
          </cell>
          <cell r="I74">
            <v>429.72030000000001</v>
          </cell>
          <cell r="J74">
            <v>427.69103999999999</v>
          </cell>
          <cell r="K74">
            <v>6.1492999999999824</v>
          </cell>
          <cell r="L74">
            <v>2.029260000000022</v>
          </cell>
          <cell r="M74">
            <v>116.7383</v>
          </cell>
          <cell r="N74">
            <v>1.78E-2</v>
          </cell>
          <cell r="P74">
            <v>116.7205</v>
          </cell>
          <cell r="Q74">
            <v>4.4000000000000003E-3</v>
          </cell>
          <cell r="R74">
            <v>59.33</v>
          </cell>
          <cell r="S74">
            <v>91.31</v>
          </cell>
          <cell r="T74">
            <v>0.59</v>
          </cell>
          <cell r="U74">
            <v>-31.394400000000005</v>
          </cell>
          <cell r="V74">
            <v>0.57355999999999996</v>
          </cell>
          <cell r="W74">
            <v>91.522000000000006</v>
          </cell>
          <cell r="X74">
            <v>58.183300000000003</v>
          </cell>
          <cell r="Y74">
            <v>4.7999999999999996E-3</v>
          </cell>
          <cell r="Z74">
            <v>-32.769940000000005</v>
          </cell>
        </row>
        <row r="75">
          <cell r="A75">
            <v>39539</v>
          </cell>
          <cell r="B75">
            <v>376.798</v>
          </cell>
          <cell r="C75">
            <v>33.131999999999998</v>
          </cell>
          <cell r="D75">
            <v>343.666</v>
          </cell>
          <cell r="E75">
            <v>136.452</v>
          </cell>
          <cell r="F75">
            <v>0</v>
          </cell>
          <cell r="G75">
            <v>136.452</v>
          </cell>
          <cell r="H75">
            <v>468.40800000000002</v>
          </cell>
          <cell r="I75">
            <v>461.99889999999999</v>
          </cell>
          <cell r="J75">
            <v>459.79300000000001</v>
          </cell>
          <cell r="K75">
            <v>6.4091000000000236</v>
          </cell>
          <cell r="L75">
            <v>2.2058999999999855</v>
          </cell>
          <cell r="M75">
            <v>135.59219999999999</v>
          </cell>
          <cell r="N75">
            <v>0</v>
          </cell>
          <cell r="P75">
            <v>135.59219999999999</v>
          </cell>
          <cell r="Q75">
            <v>0</v>
          </cell>
          <cell r="R75">
            <v>66.97</v>
          </cell>
          <cell r="S75">
            <v>78.680000000000007</v>
          </cell>
          <cell r="T75">
            <v>0</v>
          </cell>
          <cell r="U75">
            <v>-11.710000000000008</v>
          </cell>
          <cell r="V75">
            <v>0</v>
          </cell>
          <cell r="W75">
            <v>78.692999999999998</v>
          </cell>
          <cell r="X75">
            <v>65.732100000000003</v>
          </cell>
          <cell r="Y75">
            <v>1E-4</v>
          </cell>
          <cell r="Z75">
            <v>-12.960999999999999</v>
          </cell>
        </row>
        <row r="76">
          <cell r="A76">
            <v>39569</v>
          </cell>
          <cell r="B76">
            <v>373.04700000000003</v>
          </cell>
          <cell r="C76">
            <v>35.088000000000001</v>
          </cell>
          <cell r="D76">
            <v>337.959</v>
          </cell>
          <cell r="E76">
            <v>138.85599999999999</v>
          </cell>
          <cell r="F76">
            <v>0</v>
          </cell>
          <cell r="G76">
            <v>138.85599999999999</v>
          </cell>
          <cell r="H76">
            <v>500.47500000000002</v>
          </cell>
          <cell r="I76">
            <v>493.04790000000003</v>
          </cell>
          <cell r="J76">
            <v>490.43639999999999</v>
          </cell>
          <cell r="K76">
            <v>7.4270999999999958</v>
          </cell>
          <cell r="L76">
            <v>2.611500000000035</v>
          </cell>
          <cell r="M76">
            <v>138.05449999999999</v>
          </cell>
          <cell r="N76">
            <v>0</v>
          </cell>
          <cell r="P76">
            <v>138.05449999999999</v>
          </cell>
          <cell r="Q76">
            <v>0</v>
          </cell>
          <cell r="R76">
            <v>79.430000000000007</v>
          </cell>
          <cell r="S76">
            <v>56.81</v>
          </cell>
          <cell r="T76">
            <v>1.04</v>
          </cell>
          <cell r="U76">
            <v>23.660000000000011</v>
          </cell>
          <cell r="V76">
            <v>1.02461</v>
          </cell>
          <cell r="W76">
            <v>56.77</v>
          </cell>
          <cell r="X76">
            <v>77.536799999999999</v>
          </cell>
          <cell r="Y76">
            <v>1E-4</v>
          </cell>
          <cell r="Z76">
            <v>21.791309999999989</v>
          </cell>
        </row>
        <row r="77">
          <cell r="A77">
            <v>39600</v>
          </cell>
          <cell r="B77">
            <v>376.49599999999998</v>
          </cell>
          <cell r="C77">
            <v>35.1</v>
          </cell>
          <cell r="D77">
            <v>341.39599999999996</v>
          </cell>
          <cell r="E77">
            <v>105.024</v>
          </cell>
          <cell r="F77">
            <v>4.3999999999999997E-2</v>
          </cell>
          <cell r="G77">
            <v>104.98</v>
          </cell>
          <cell r="H77">
            <v>458.29599999999999</v>
          </cell>
          <cell r="I77">
            <v>450.82139999999998</v>
          </cell>
          <cell r="J77">
            <v>448.526364</v>
          </cell>
          <cell r="K77">
            <v>7.4746000000000095</v>
          </cell>
          <cell r="L77">
            <v>2.2950359999999819</v>
          </cell>
          <cell r="M77">
            <v>104.4186</v>
          </cell>
          <cell r="N77">
            <v>4.5999999999999999E-2</v>
          </cell>
          <cell r="P77">
            <v>104.37259999999999</v>
          </cell>
          <cell r="Q77">
            <v>0</v>
          </cell>
          <cell r="R77">
            <v>76.23</v>
          </cell>
          <cell r="S77">
            <v>64.61</v>
          </cell>
          <cell r="T77">
            <v>0.3</v>
          </cell>
          <cell r="U77">
            <v>11.920000000000002</v>
          </cell>
          <cell r="V77">
            <v>0</v>
          </cell>
          <cell r="W77">
            <v>64.667000000000002</v>
          </cell>
          <cell r="X77">
            <v>74.448999999999998</v>
          </cell>
          <cell r="Y77">
            <v>0</v>
          </cell>
          <cell r="Z77">
            <v>9.7819999999999965</v>
          </cell>
        </row>
        <row r="78">
          <cell r="A78">
            <v>39630</v>
          </cell>
          <cell r="B78">
            <v>388.73500000000001</v>
          </cell>
          <cell r="C78">
            <v>34.344000000000001</v>
          </cell>
          <cell r="D78">
            <v>354.39100000000002</v>
          </cell>
          <cell r="E78">
            <v>108.428</v>
          </cell>
          <cell r="F78">
            <v>0.08</v>
          </cell>
          <cell r="G78">
            <v>108.348</v>
          </cell>
          <cell r="H78">
            <v>463.55900000000003</v>
          </cell>
          <cell r="I78">
            <v>456.25150000000002</v>
          </cell>
          <cell r="J78">
            <v>454.39569999999998</v>
          </cell>
          <cell r="K78">
            <v>7.3075000000000045</v>
          </cell>
          <cell r="L78">
            <v>1.8558000000000447</v>
          </cell>
          <cell r="M78">
            <v>107.8892</v>
          </cell>
          <cell r="N78">
            <v>0.68279999999999996</v>
          </cell>
          <cell r="P78">
            <v>107.2064</v>
          </cell>
          <cell r="Q78">
            <v>0</v>
          </cell>
          <cell r="R78">
            <v>74.45</v>
          </cell>
          <cell r="S78">
            <v>73.63</v>
          </cell>
          <cell r="T78">
            <v>0</v>
          </cell>
          <cell r="U78">
            <v>0.82000000000000739</v>
          </cell>
          <cell r="V78">
            <v>0</v>
          </cell>
          <cell r="W78">
            <v>73.677000000000007</v>
          </cell>
          <cell r="X78">
            <v>72.811999999999998</v>
          </cell>
          <cell r="Y78">
            <v>0</v>
          </cell>
          <cell r="Z78">
            <v>-0.86500000000000909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80IA working &amp; Computation TOR-"/>
      <sheetName val="AssetsDataBase"/>
      <sheetName val="Computation AY04-05"/>
      <sheetName val="Computation AY04-05 (Revised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RELIANCE ENERGY LIMITED</v>
          </cell>
        </row>
        <row r="3">
          <cell r="A3" t="str">
            <v>BALANCE SHEET AS AT 31ST MARCH, 2005</v>
          </cell>
        </row>
        <row r="4">
          <cell r="A4" t="str">
            <v xml:space="preserve">                             Schedule  </v>
          </cell>
        </row>
        <row r="7">
          <cell r="A7" t="str">
            <v>I.SOURCES OF FUNDS</v>
          </cell>
        </row>
        <row r="8">
          <cell r="A8" t="str">
            <v xml:space="preserve">  (1) Shareholders' Funds</v>
          </cell>
        </row>
        <row r="9">
          <cell r="A9" t="str">
            <v xml:space="preserve">      (a) Share Capital</v>
          </cell>
          <cell r="C9" t="str">
            <v>1</v>
          </cell>
          <cell r="D9">
            <v>1856082469.25</v>
          </cell>
          <cell r="E9">
            <v>1752603945.25</v>
          </cell>
        </row>
        <row r="11">
          <cell r="A11" t="str">
            <v xml:space="preserve">      (b) Share Application Money</v>
          </cell>
          <cell r="D11">
            <v>0</v>
          </cell>
          <cell r="E11">
            <v>0</v>
          </cell>
        </row>
        <row r="12">
          <cell r="A12" t="str">
            <v>@[(Rs. NIL (Rs. 5250)]</v>
          </cell>
        </row>
        <row r="14">
          <cell r="A14" t="str">
            <v xml:space="preserve">(b) Equity Warrants Issued &amp; Subscribed to </v>
          </cell>
          <cell r="D14">
            <v>5680067328</v>
          </cell>
          <cell r="E14">
            <v>0</v>
          </cell>
        </row>
        <row r="15">
          <cell r="A15" t="str">
            <v>(Refer Note No.16)</v>
          </cell>
        </row>
        <row r="17">
          <cell r="A17" t="str">
            <v xml:space="preserve">      (c) Reserves and Surplus</v>
          </cell>
          <cell r="C17" t="str">
            <v>2</v>
          </cell>
          <cell r="D17">
            <v>55862744424.809998</v>
          </cell>
          <cell r="E17">
            <v>49356958190.090004</v>
          </cell>
        </row>
        <row r="20">
          <cell r="A20" t="str">
            <v xml:space="preserve">  (2) Loan Funds</v>
          </cell>
        </row>
        <row r="21">
          <cell r="A21" t="str">
            <v xml:space="preserve">      (a) Secured Loans</v>
          </cell>
          <cell r="C21" t="str">
            <v>3</v>
          </cell>
          <cell r="D21">
            <v>7850000000</v>
          </cell>
          <cell r="E21">
            <v>6850245269.0600004</v>
          </cell>
        </row>
        <row r="22">
          <cell r="A22" t="str">
            <v xml:space="preserve">      (b) Unsecured Loans</v>
          </cell>
          <cell r="C22" t="str">
            <v>4</v>
          </cell>
          <cell r="D22">
            <v>29536686576.599998</v>
          </cell>
          <cell r="E22">
            <v>13458021308</v>
          </cell>
        </row>
        <row r="25">
          <cell r="A25" t="str">
            <v xml:space="preserve">  (3) Deferred Tax Liability (net) (Refer Note No. 9)</v>
          </cell>
          <cell r="D25">
            <v>2605482451</v>
          </cell>
          <cell r="E25">
            <v>2365482451</v>
          </cell>
        </row>
        <row r="27">
          <cell r="A27" t="str">
            <v xml:space="preserve">  (4) Service Line Deposits from Consumers</v>
          </cell>
          <cell r="D27">
            <v>220983026.27000001</v>
          </cell>
          <cell r="E27">
            <v>177428051.80000001</v>
          </cell>
        </row>
        <row r="28">
          <cell r="D28">
            <v>103612046275.93001</v>
          </cell>
          <cell r="E28">
            <v>73960739215.199997</v>
          </cell>
        </row>
        <row r="29">
          <cell r="A29" t="str">
            <v>II.APPLICATION OF FUNDS</v>
          </cell>
        </row>
        <row r="30">
          <cell r="A30" t="str">
            <v xml:space="preserve">  (1) Fixed Assets</v>
          </cell>
          <cell r="C30" t="str">
            <v>5</v>
          </cell>
        </row>
        <row r="31">
          <cell r="A31" t="str">
            <v xml:space="preserve">      (a) Gross Block </v>
          </cell>
          <cell r="D31">
            <v>51729748213.730003</v>
          </cell>
          <cell r="E31">
            <v>50112235280.500008</v>
          </cell>
        </row>
        <row r="32">
          <cell r="A32" t="str">
            <v xml:space="preserve">      (b) Less: Depreciation</v>
          </cell>
          <cell r="D32">
            <v>24528634455.279999</v>
          </cell>
          <cell r="E32">
            <v>20017955104.540001</v>
          </cell>
        </row>
        <row r="33">
          <cell r="A33" t="str">
            <v xml:space="preserve">      (c) Net Block</v>
          </cell>
          <cell r="D33">
            <v>27201113758.450005</v>
          </cell>
          <cell r="E33">
            <v>30094280175.960007</v>
          </cell>
        </row>
        <row r="34">
          <cell r="A34" t="str">
            <v xml:space="preserve">      (d) Capital Work-in-Progress</v>
          </cell>
          <cell r="D34">
            <v>1921850157.9200001</v>
          </cell>
          <cell r="E34">
            <v>837941178.97000003</v>
          </cell>
        </row>
        <row r="35">
          <cell r="D35">
            <v>29122963916.370003</v>
          </cell>
          <cell r="E35">
            <v>30932221354.930008</v>
          </cell>
        </row>
        <row r="37">
          <cell r="A37" t="str">
            <v xml:space="preserve">  (2) Investments</v>
          </cell>
          <cell r="C37" t="str">
            <v>6</v>
          </cell>
          <cell r="D37">
            <v>6962392344.9700003</v>
          </cell>
          <cell r="E37">
            <v>28750419435.700001</v>
          </cell>
        </row>
        <row r="39">
          <cell r="A39" t="str">
            <v xml:space="preserve">  (3) Current Assets,Loans and Advances</v>
          </cell>
          <cell r="C39" t="str">
            <v>7</v>
          </cell>
        </row>
        <row r="40">
          <cell r="A40" t="str">
            <v xml:space="preserve">      (a) Inventories</v>
          </cell>
          <cell r="D40">
            <v>3530834066.04</v>
          </cell>
          <cell r="E40">
            <v>1041627640.76</v>
          </cell>
        </row>
        <row r="41">
          <cell r="A41" t="str">
            <v xml:space="preserve">      (b) Sundry Debtors</v>
          </cell>
          <cell r="D41">
            <v>9309657372.1800003</v>
          </cell>
          <cell r="E41">
            <v>4660996437.3599987</v>
          </cell>
        </row>
        <row r="42">
          <cell r="A42" t="str">
            <v xml:space="preserve">      (c) Cash and Bank Balances</v>
          </cell>
          <cell r="D42">
            <v>60453626383.660004</v>
          </cell>
          <cell r="E42">
            <v>8601554730.3400002</v>
          </cell>
        </row>
        <row r="43">
          <cell r="A43" t="str">
            <v xml:space="preserve">      (d) Other Current Assets</v>
          </cell>
          <cell r="D43">
            <v>1409171171.48</v>
          </cell>
          <cell r="E43">
            <v>2205060226.4499998</v>
          </cell>
        </row>
        <row r="44">
          <cell r="A44" t="str">
            <v xml:space="preserve">      (e) Loans and Advances</v>
          </cell>
          <cell r="D44">
            <v>11701065709.66</v>
          </cell>
          <cell r="E44">
            <v>11955507654.879999</v>
          </cell>
        </row>
        <row r="45">
          <cell r="D45">
            <v>86404354703.020004</v>
          </cell>
          <cell r="E45">
            <v>28464746689.790001</v>
          </cell>
        </row>
        <row r="46">
          <cell r="A46" t="str">
            <v xml:space="preserve">      Less:</v>
          </cell>
        </row>
        <row r="47">
          <cell r="A47" t="str">
            <v xml:space="preserve">      Current Liabilities and Provisions</v>
          </cell>
          <cell r="C47" t="str">
            <v>8</v>
          </cell>
        </row>
        <row r="48">
          <cell r="A48" t="str">
            <v xml:space="preserve">      (a) Current Liabilities</v>
          </cell>
          <cell r="D48">
            <v>14781682171.98</v>
          </cell>
          <cell r="E48">
            <v>10133508291.77</v>
          </cell>
        </row>
        <row r="49">
          <cell r="A49" t="str">
            <v xml:space="preserve">      (b) Provisions</v>
          </cell>
          <cell r="D49">
            <v>4095982516.4499998</v>
          </cell>
          <cell r="E49">
            <v>4053139973.4499998</v>
          </cell>
        </row>
        <row r="50">
          <cell r="D50">
            <v>18877664688.43</v>
          </cell>
          <cell r="E50">
            <v>14186648265.220001</v>
          </cell>
        </row>
        <row r="51">
          <cell r="A51" t="str">
            <v xml:space="preserve">      Net Current Assets </v>
          </cell>
          <cell r="D51">
            <v>67526690014.590004</v>
          </cell>
          <cell r="E51">
            <v>14278098424.57</v>
          </cell>
        </row>
        <row r="53">
          <cell r="A53" t="str">
            <v xml:space="preserve"> (4) Miscellaneous Expenditure</v>
          </cell>
        </row>
        <row r="54">
          <cell r="A54" t="str">
            <v xml:space="preserve">      (to the extent not written off or adjusted)</v>
          </cell>
          <cell r="C54" t="str">
            <v>9</v>
          </cell>
          <cell r="D54">
            <v>0</v>
          </cell>
          <cell r="E54">
            <v>0</v>
          </cell>
        </row>
        <row r="55">
          <cell r="D55">
            <v>103612046275.92999</v>
          </cell>
          <cell r="E55">
            <v>73960739215.200012</v>
          </cell>
        </row>
        <row r="56">
          <cell r="A56" t="str">
            <v xml:space="preserve">  Notes forming part of the accounts</v>
          </cell>
          <cell r="C56" t="str">
            <v>17</v>
          </cell>
          <cell r="D56">
            <v>0</v>
          </cell>
          <cell r="E56">
            <v>0</v>
          </cell>
        </row>
        <row r="58">
          <cell r="A58" t="str">
            <v>RELIANCE ENERGY LIMITED</v>
          </cell>
        </row>
        <row r="59">
          <cell r="A59" t="str">
            <v>PROFIT AND LOSS ACCOUNT FOR THE YEAR ENDED 31ST MARCH, 2005</v>
          </cell>
        </row>
        <row r="61">
          <cell r="A61" t="str">
            <v>Schedule</v>
          </cell>
        </row>
        <row r="64">
          <cell r="A64" t="str">
            <v>INCOME</v>
          </cell>
        </row>
        <row r="65">
          <cell r="A65" t="str">
            <v>Gross Earnings from sale of Electrical Energy</v>
          </cell>
          <cell r="D65">
            <v>29058251707.689999</v>
          </cell>
          <cell r="E65">
            <v>28301189238.960003</v>
          </cell>
        </row>
        <row r="66">
          <cell r="A66" t="str">
            <v>Less: Withdrawal/Rectification of Supplementary/Ad-hoc bills</v>
          </cell>
        </row>
        <row r="67">
          <cell r="A67" t="str">
            <v>Less: Discount for prompt payment of bills</v>
          </cell>
          <cell r="D67">
            <v>98391610.090000004</v>
          </cell>
          <cell r="E67">
            <v>91600032.430000007</v>
          </cell>
        </row>
        <row r="68">
          <cell r="D68">
            <v>28959860097.599998</v>
          </cell>
          <cell r="E68">
            <v>28209589206.530003</v>
          </cell>
        </row>
        <row r="69">
          <cell r="A69" t="str">
            <v xml:space="preserve">Income of  EPC, Contracts and Elastimold Divisions </v>
          </cell>
          <cell r="C69">
            <v>9</v>
          </cell>
          <cell r="D69">
            <v>12438307666.029999</v>
          </cell>
          <cell r="E69">
            <v>5857270356.7200003</v>
          </cell>
        </row>
        <row r="70">
          <cell r="A70" t="str">
            <v>Other Income</v>
          </cell>
          <cell r="C70">
            <v>10</v>
          </cell>
          <cell r="D70">
            <v>4527251263.4200001</v>
          </cell>
          <cell r="E70">
            <v>1760299676.0300002</v>
          </cell>
        </row>
        <row r="71">
          <cell r="D71">
            <v>45925419027.049995</v>
          </cell>
          <cell r="E71">
            <v>35827159239.280006</v>
          </cell>
        </row>
        <row r="72">
          <cell r="A72" t="str">
            <v>EXPENDITURE</v>
          </cell>
        </row>
        <row r="73">
          <cell r="A73" t="str">
            <v>Cost of Electrical Energy purchased (Net)</v>
          </cell>
          <cell r="C73">
            <v>11</v>
          </cell>
          <cell r="D73">
            <v>10040956764</v>
          </cell>
          <cell r="E73">
            <v>10337128189.119999</v>
          </cell>
        </row>
        <row r="74">
          <cell r="A74" t="str">
            <v>Cost of Fuel</v>
          </cell>
          <cell r="D74">
            <v>7359331035.3500004</v>
          </cell>
          <cell r="E74">
            <v>6738270619.1999998</v>
          </cell>
        </row>
        <row r="75">
          <cell r="A75" t="str">
            <v>Tax on Electricity</v>
          </cell>
          <cell r="D75">
            <v>991156557.05999994</v>
          </cell>
          <cell r="E75">
            <v>474254000</v>
          </cell>
        </row>
        <row r="76">
          <cell r="A76" t="str">
            <v>Generation,Distribution, Administration and other Expenses</v>
          </cell>
          <cell r="C76">
            <v>12</v>
          </cell>
          <cell r="D76">
            <v>5379477163.7399998</v>
          </cell>
          <cell r="E76">
            <v>4830889068.2299995</v>
          </cell>
        </row>
        <row r="77">
          <cell r="A77" t="str">
            <v>Expenditure of EPC, Contracts and Elastimold Divisions</v>
          </cell>
          <cell r="C77">
            <v>13</v>
          </cell>
          <cell r="D77">
            <v>11645468996.459999</v>
          </cell>
          <cell r="E77">
            <v>5386468228.0200005</v>
          </cell>
        </row>
        <row r="78">
          <cell r="A78" t="str">
            <v>Interest and Finance Charges</v>
          </cell>
          <cell r="C78">
            <v>14</v>
          </cell>
          <cell r="D78">
            <v>1348165261.1099999</v>
          </cell>
          <cell r="E78">
            <v>699285200.46000004</v>
          </cell>
        </row>
        <row r="79">
          <cell r="A79" t="str">
            <v xml:space="preserve">Depreciation </v>
          </cell>
          <cell r="D79">
            <v>4792649369.3099995</v>
          </cell>
          <cell r="E79">
            <v>4544573556.8499985</v>
          </cell>
        </row>
        <row r="80">
          <cell r="A80" t="str">
            <v>Less: Transferred from General Reserve</v>
          </cell>
          <cell r="D80">
            <v>1328235168</v>
          </cell>
          <cell r="E80">
            <v>1357377851.1600001</v>
          </cell>
        </row>
        <row r="81">
          <cell r="A81" t="str">
            <v xml:space="preserve">         (Refer Note No. 12)</v>
          </cell>
          <cell r="D81">
            <v>3464414201.3099999</v>
          </cell>
          <cell r="E81">
            <v>3187195705.6899986</v>
          </cell>
        </row>
        <row r="82">
          <cell r="D82">
            <v>40228969979.029999</v>
          </cell>
          <cell r="E82">
            <v>31653491010.719997</v>
          </cell>
        </row>
        <row r="83">
          <cell r="A83" t="str">
            <v>Profit before Taxation</v>
          </cell>
          <cell r="D83">
            <v>5696449048.0199966</v>
          </cell>
          <cell r="E83">
            <v>4173668228.560009</v>
          </cell>
        </row>
        <row r="84">
          <cell r="A84" t="str">
            <v>Provision for Income Tax</v>
          </cell>
          <cell r="D84">
            <v>254800000</v>
          </cell>
          <cell r="E84">
            <v>286100000</v>
          </cell>
        </row>
        <row r="85">
          <cell r="A85" t="str">
            <v>Provision for Wealth Tax</v>
          </cell>
          <cell r="D85">
            <v>200000</v>
          </cell>
          <cell r="E85">
            <v>400000</v>
          </cell>
        </row>
        <row r="86">
          <cell r="A86" t="str">
            <v>Deferred Tax (net)</v>
          </cell>
          <cell r="D86">
            <v>240000000</v>
          </cell>
          <cell r="E86">
            <v>216300000</v>
          </cell>
        </row>
        <row r="87">
          <cell r="A87" t="str">
            <v>Net Profit for the Year</v>
          </cell>
          <cell r="D87">
            <v>5201449048.0199966</v>
          </cell>
          <cell r="E87">
            <v>3670868228.560009</v>
          </cell>
        </row>
        <row r="88">
          <cell r="A88" t="str">
            <v>Prior Period Income / (Expenses)</v>
          </cell>
          <cell r="D88">
            <v>-3349248</v>
          </cell>
          <cell r="E88">
            <v>-1001013.2</v>
          </cell>
        </row>
        <row r="89">
          <cell r="A89" t="str">
            <v>Taxation in respect of earlier years</v>
          </cell>
        </row>
        <row r="90">
          <cell r="A90" t="str">
            <v>- Current Tax (net)</v>
          </cell>
          <cell r="D90">
            <v>-4750704</v>
          </cell>
          <cell r="E90">
            <v>-71438649</v>
          </cell>
        </row>
        <row r="91">
          <cell r="A91" t="str">
            <v>- Deferred Tax (net)</v>
          </cell>
          <cell r="D91">
            <v>0</v>
          </cell>
          <cell r="E91">
            <v>0</v>
          </cell>
        </row>
        <row r="92">
          <cell r="A92" t="str">
            <v>Net Profit</v>
          </cell>
          <cell r="D92">
            <v>5202850504.0199966</v>
          </cell>
          <cell r="E92">
            <v>3741305864.3600092</v>
          </cell>
        </row>
        <row r="93">
          <cell r="A93" t="str">
            <v>Balance of Profit brought over from previous year</v>
          </cell>
          <cell r="D93">
            <v>1225598544.9100001</v>
          </cell>
          <cell r="E93">
            <v>937700520.54999995</v>
          </cell>
        </row>
        <row r="94">
          <cell r="A94" t="str">
            <v>Balance of Profit transferred on Amalgamation</v>
          </cell>
          <cell r="D94">
            <v>0</v>
          </cell>
          <cell r="E94">
            <v>18541974</v>
          </cell>
        </row>
        <row r="95">
          <cell r="D95">
            <v>6428449048.9299965</v>
          </cell>
          <cell r="E95">
            <v>4697548358.9100094</v>
          </cell>
        </row>
        <row r="96">
          <cell r="A96" t="str">
            <v xml:space="preserve">Statutory Reserves and other Appropriations </v>
          </cell>
          <cell r="C96">
            <v>15</v>
          </cell>
          <cell r="D96">
            <v>172140258</v>
          </cell>
          <cell r="E96">
            <v>164978635</v>
          </cell>
        </row>
        <row r="97">
          <cell r="A97" t="str">
            <v>Amount available for distribution and Appropriations</v>
          </cell>
          <cell r="D97">
            <v>6256308790.9299965</v>
          </cell>
          <cell r="E97">
            <v>4532569723.9100094</v>
          </cell>
        </row>
        <row r="98">
          <cell r="A98" t="str">
            <v>APPROPRIATIONS</v>
          </cell>
        </row>
        <row r="99">
          <cell r="A99" t="str">
            <v xml:space="preserve">    Interim Dividend on Equity Shares</v>
          </cell>
          <cell r="D99">
            <v>613831308.89999998</v>
          </cell>
          <cell r="E99">
            <v>428424017</v>
          </cell>
        </row>
        <row r="100">
          <cell r="A100" t="str">
            <v xml:space="preserve">    Proposed Dividend on Equity Shares</v>
          </cell>
          <cell r="D100">
            <v>259801919</v>
          </cell>
          <cell r="E100">
            <v>276525504</v>
          </cell>
        </row>
        <row r="101">
          <cell r="A101" t="str">
            <v xml:space="preserve">   Corporate Tax on dividends</v>
          </cell>
          <cell r="D101">
            <v>117365894</v>
          </cell>
          <cell r="E101">
            <v>90321658</v>
          </cell>
        </row>
        <row r="102">
          <cell r="A102" t="str">
            <v xml:space="preserve">   Transfer to Debenture Redemption Reserve</v>
          </cell>
          <cell r="D102">
            <v>262200000</v>
          </cell>
          <cell r="E102">
            <v>261700000</v>
          </cell>
        </row>
        <row r="103">
          <cell r="A103" t="str">
            <v xml:space="preserve">   Transfer to General Reserve</v>
          </cell>
          <cell r="D103">
            <v>3000000000</v>
          </cell>
          <cell r="E103">
            <v>2250000000</v>
          </cell>
        </row>
        <row r="104">
          <cell r="A104" t="str">
            <v xml:space="preserve">   Balance carried to Balance Sheet</v>
          </cell>
          <cell r="D104">
            <v>2003109669.0299969</v>
          </cell>
          <cell r="E104">
            <v>1225598544.9100094</v>
          </cell>
        </row>
        <row r="105">
          <cell r="D105">
            <v>6256308790.9299965</v>
          </cell>
          <cell r="E105">
            <v>4532569723.9100094</v>
          </cell>
        </row>
        <row r="106">
          <cell r="A106" t="str">
            <v>Earnings per Equity Share</v>
          </cell>
          <cell r="C106">
            <v>16</v>
          </cell>
        </row>
        <row r="107">
          <cell r="A107" t="str">
            <v>(Face Value of Rs.10 per share)</v>
          </cell>
        </row>
        <row r="108">
          <cell r="A108" t="str">
            <v xml:space="preserve">   Basic</v>
          </cell>
          <cell r="D108">
            <v>28.065022673387801</v>
          </cell>
          <cell r="E108">
            <v>25.86</v>
          </cell>
        </row>
        <row r="109">
          <cell r="A109" t="str">
            <v xml:space="preserve">   Diluted</v>
          </cell>
          <cell r="D109">
            <v>26.186307433168345</v>
          </cell>
          <cell r="E109">
            <v>24.26</v>
          </cell>
        </row>
        <row r="111">
          <cell r="A111" t="str">
            <v>Notes forming part of the accounts</v>
          </cell>
          <cell r="C111">
            <v>17</v>
          </cell>
        </row>
        <row r="113">
          <cell r="A113" t="str">
            <v>RELIANCE ENERGY LIMITED</v>
          </cell>
        </row>
        <row r="114">
          <cell r="A114" t="str">
            <v xml:space="preserve">SCHEDULES ANNEXED TO AND FORMING PART OF THE ACCOUNTS                            </v>
          </cell>
        </row>
        <row r="117">
          <cell r="A117" t="str">
            <v>SCHEDULE 1 - SHARE CAPITAL</v>
          </cell>
        </row>
        <row r="118">
          <cell r="A118" t="str">
            <v xml:space="preserve"> (a) Authorised -</v>
          </cell>
        </row>
        <row r="119">
          <cell r="A119" t="str">
            <v>25,00,00,000  Equity Shares of Rs.10 each</v>
          </cell>
          <cell r="D119">
            <v>2500000000</v>
          </cell>
        </row>
        <row r="120">
          <cell r="A120" t="str">
            <v xml:space="preserve">       80,00,000 Equity Shares of Rs.10 each with differential rights</v>
          </cell>
          <cell r="D120">
            <v>80000000</v>
          </cell>
        </row>
        <row r="121">
          <cell r="A121" t="str">
            <v xml:space="preserve"> 155,00,00,000 (5,00,00,000)  Cumulative Redeemable </v>
          </cell>
        </row>
        <row r="122">
          <cell r="A122" t="str">
            <v xml:space="preserve">                     Preference Shares of Rs 10 each</v>
          </cell>
          <cell r="D122">
            <v>15500000000</v>
          </cell>
        </row>
        <row r="123">
          <cell r="A123" t="str">
            <v xml:space="preserve"> 4,20,00,000  Unclassified Shares of Rs.10  each</v>
          </cell>
          <cell r="D123">
            <v>420000000</v>
          </cell>
        </row>
        <row r="124">
          <cell r="D124">
            <v>18500000000</v>
          </cell>
        </row>
        <row r="125">
          <cell r="A125" t="str">
            <v xml:space="preserve"> (b) Issued -</v>
          </cell>
        </row>
        <row r="126">
          <cell r="A126" t="str">
            <v xml:space="preserve">       (i ) 15,08,87,630   Equity Shares of Rs.10 each</v>
          </cell>
          <cell r="D126">
            <v>1508876300</v>
          </cell>
        </row>
        <row r="127">
          <cell r="A127" t="str">
            <v xml:space="preserve">       (ii)   4,72,39,706 (4,62,40,697)  Equity Shares of Rs.10 each</v>
          </cell>
        </row>
        <row r="128">
          <cell r="A128" t="str">
            <v xml:space="preserve">                               by way of Global Depository Receipts</v>
          </cell>
          <cell r="D128">
            <v>472397060</v>
          </cell>
        </row>
        <row r="129">
          <cell r="D129">
            <v>1981273360</v>
          </cell>
        </row>
        <row r="130">
          <cell r="A130" t="str">
            <v xml:space="preserve"> (c) Subscribed  -</v>
          </cell>
        </row>
        <row r="131">
          <cell r="A131" t="str">
            <v xml:space="preserve">            18,55,72,799 (17,51,54,713) Equity Shares of Rs.10 each </v>
          </cell>
        </row>
        <row r="132">
          <cell r="A132" t="str">
            <v xml:space="preserve">                                                      fully paid up</v>
          </cell>
          <cell r="D132">
            <v>1855727990</v>
          </cell>
        </row>
        <row r="133">
          <cell r="A133" t="str">
            <v xml:space="preserve">   Add: Forfeited Shares- Amounts Originally paid up</v>
          </cell>
          <cell r="D133">
            <v>354479.25</v>
          </cell>
        </row>
        <row r="136">
          <cell r="D136">
            <v>1856082469.25</v>
          </cell>
        </row>
        <row r="137">
          <cell r="A137" t="str">
            <v xml:space="preserve">    Of the above Equity Shares -</v>
          </cell>
        </row>
        <row r="138">
          <cell r="A138" t="str">
            <v>(i) 1,38,400  Shares were allotted as fully paid up pursuant to a contract</v>
          </cell>
        </row>
        <row r="139">
          <cell r="A139" t="str">
            <v xml:space="preserve">  without payment being received in cash</v>
          </cell>
        </row>
        <row r="141">
          <cell r="A141" t="str">
            <v xml:space="preserve">(ii) 80,96,070  Shares were allotted as fully paid up Bonus Shares by </v>
          </cell>
        </row>
        <row r="142">
          <cell r="A142" t="str">
            <v>capitalisation of Rs.1,70,020 from Share Premium</v>
          </cell>
        </row>
        <row r="143">
          <cell r="A143" t="str">
            <v>Account and Rs.8,07,90,680 from General Reserve</v>
          </cell>
        </row>
        <row r="145">
          <cell r="A145" t="str">
            <v xml:space="preserve">(iii) 8,36,790  Shares were allotted on conversion of 7% </v>
          </cell>
        </row>
        <row r="146">
          <cell r="A146" t="str">
            <v>`B'Class Convertible Debentures</v>
          </cell>
        </row>
        <row r="148">
          <cell r="A148" t="str">
            <v xml:space="preserve">(iv)      56,100 Shares were allotted on conversion of 8.5% </v>
          </cell>
        </row>
        <row r="149">
          <cell r="A149" t="str">
            <v>`F'Class Convertible Debentures</v>
          </cell>
        </row>
        <row r="151">
          <cell r="A151" t="str">
            <v xml:space="preserve">(v)  4,59,92,760  Shares were allotted on conversion of 12.5% </v>
          </cell>
        </row>
        <row r="152">
          <cell r="A152" t="str">
            <v>Fully Convertible Debentures</v>
          </cell>
        </row>
        <row r="154">
          <cell r="A154" t="str">
            <v xml:space="preserve">(vi)  5,39,87,736  Shares were allotted on conversion of 15% </v>
          </cell>
        </row>
        <row r="155">
          <cell r="A155" t="str">
            <v xml:space="preserve"> Fully Convertible Debentures</v>
          </cell>
        </row>
        <row r="157">
          <cell r="A157" t="str">
            <v>(vii)  2,60,41,650  Shares were issued by way of Global Depository</v>
          </cell>
        </row>
        <row r="158">
          <cell r="A158" t="str">
            <v xml:space="preserve"> Receipts (GDR) through an international offering in  U.S.Dollars.</v>
          </cell>
        </row>
        <row r="159">
          <cell r="A159" t="str">
            <v xml:space="preserve"> [Out of which outstanding GDRs as at 31st March,2005 - 8,28,952 (8,28,952)]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  <row r="694">
          <cell r="A694" t="str">
            <v>RELIANCE ENERGY LIMITED</v>
          </cell>
        </row>
        <row r="695">
          <cell r="A695" t="str">
            <v xml:space="preserve">SCHEDULES ANNEXED TO AND FORMING PART OF THE ACCOUNTS                            </v>
          </cell>
        </row>
        <row r="698">
          <cell r="A698" t="str">
            <v>SCHEDULE 14 - INTEREST AND FINANCE CHARGES</v>
          </cell>
        </row>
        <row r="699">
          <cell r="A699" t="str">
            <v>Interest and Financing Charges on:</v>
          </cell>
        </row>
        <row r="700">
          <cell r="A700" t="str">
            <v xml:space="preserve">    Debentures</v>
          </cell>
          <cell r="D700">
            <v>436040000</v>
          </cell>
        </row>
        <row r="702">
          <cell r="A702" t="str">
            <v xml:space="preserve">    Term Loans</v>
          </cell>
          <cell r="D702">
            <v>383532240.56999999</v>
          </cell>
        </row>
        <row r="704">
          <cell r="A704" t="str">
            <v xml:space="preserve">    Working capital and other borrowings</v>
          </cell>
          <cell r="D704">
            <v>21172993.329999998</v>
          </cell>
        </row>
        <row r="706">
          <cell r="A706" t="str">
            <v xml:space="preserve">    Security Deposits from Consumers</v>
          </cell>
          <cell r="D706">
            <v>95066785.670000002</v>
          </cell>
        </row>
        <row r="708">
          <cell r="A708" t="str">
            <v xml:space="preserve">    Others</v>
          </cell>
          <cell r="D708">
            <v>1619452</v>
          </cell>
        </row>
        <row r="710">
          <cell r="A710" t="str">
            <v xml:space="preserve">Other finance Charges </v>
          </cell>
          <cell r="D710">
            <v>410733789.54000002</v>
          </cell>
        </row>
        <row r="711">
          <cell r="D711">
            <v>1348165261.1099999</v>
          </cell>
        </row>
        <row r="713">
          <cell r="A713" t="str">
            <v xml:space="preserve">SCHEDULE 15 - STATUTORY RESERVES AND OTHER APPROPRIATIONS </v>
          </cell>
        </row>
        <row r="715">
          <cell r="A715" t="str">
            <v>Contingencies Reserve</v>
          </cell>
          <cell r="D715">
            <v>172140258</v>
          </cell>
        </row>
        <row r="716">
          <cell r="D716">
            <v>172140258</v>
          </cell>
        </row>
        <row r="723">
          <cell r="A723" t="str">
            <v>SCHEDULE 16 - EARNINGS PER EQUITY SHARE</v>
          </cell>
        </row>
        <row r="725">
          <cell r="A725" t="str">
            <v>I  Profit for Basic and Diluted Earning per Share</v>
          </cell>
        </row>
        <row r="727">
          <cell r="A727" t="str">
            <v>Net Profit (for Basic) (a)</v>
          </cell>
          <cell r="D727">
            <v>5202850504.0199966</v>
          </cell>
        </row>
        <row r="728">
          <cell r="A728" t="str">
            <v>Adjustment</v>
          </cell>
        </row>
        <row r="729">
          <cell r="A729" t="str">
            <v>Add: Interest  on Foreign Currency Convertible Bonds (FCCB) (net of tax)</v>
          </cell>
          <cell r="D729">
            <v>2366425.6564624999</v>
          </cell>
        </row>
        <row r="730">
          <cell r="A730" t="str">
            <v>Add: Redemption Redemption on the Foreign Currency        Convertible Bonds (FCCB) (net of tax)</v>
          </cell>
          <cell r="D730">
            <v>154251399.92471251</v>
          </cell>
        </row>
        <row r="732">
          <cell r="A732" t="str">
            <v>Net Profit (for Diluted) (b)</v>
          </cell>
          <cell r="D732">
            <v>5359468329.6011715</v>
          </cell>
        </row>
        <row r="734">
          <cell r="A734" t="str">
            <v>II Weighted average number of Equity Shares</v>
          </cell>
        </row>
        <row r="736">
          <cell r="A736" t="str">
            <v>For Basic Earnings per share ( c)</v>
          </cell>
          <cell r="D736">
            <v>185385580</v>
          </cell>
        </row>
        <row r="737">
          <cell r="A737" t="str">
            <v xml:space="preserve">   Add:Adjustment for conversion /Issue of shares/Warrants</v>
          </cell>
          <cell r="D737">
            <v>19280717</v>
          </cell>
        </row>
        <row r="738">
          <cell r="A738" t="str">
            <v xml:space="preserve">   Add:Adjustment for allotment pending against Application money</v>
          </cell>
          <cell r="D738">
            <v>525</v>
          </cell>
        </row>
        <row r="739">
          <cell r="A739" t="str">
            <v>For Diluted Earnings per share (d)</v>
          </cell>
          <cell r="D739">
            <v>204666822</v>
          </cell>
        </row>
        <row r="741">
          <cell r="A741" t="str">
            <v>III Earnings per share (Weighted Average)</v>
          </cell>
        </row>
        <row r="742">
          <cell r="A742" t="str">
            <v>Basic (a/c)</v>
          </cell>
          <cell r="D742">
            <v>28.065022662604054</v>
          </cell>
        </row>
        <row r="744">
          <cell r="A744" t="str">
            <v>Diluted (b/d)</v>
          </cell>
          <cell r="D744">
            <v>26.186307469029696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Repayment"/>
      <sheetName val="Debt Sch."/>
      <sheetName val="PC &amp; MOF"/>
      <sheetName val="Workings"/>
      <sheetName val="WC Sch."/>
      <sheetName val="Repay eith wo VGF"/>
      <sheetName val="Dep. Sch."/>
      <sheetName val="Tax Sch."/>
      <sheetName val="Statement"/>
      <sheetName val="SBI - PFSBU - P90"/>
      <sheetName val="Senstivity"/>
      <sheetName val="VGF impact"/>
      <sheetName val="SBI - PFSBU - P75"/>
      <sheetName val="SBI_Additional Info"/>
      <sheetName val="SBI_CMA_P&amp;L"/>
      <sheetName val="SBI_CMA_BS"/>
    </sheetNames>
    <sheetDataSet>
      <sheetData sheetId="0" refreshError="1"/>
      <sheetData sheetId="1">
        <row r="8">
          <cell r="H8">
            <v>1.3944372499703384</v>
          </cell>
        </row>
        <row r="68">
          <cell r="D68">
            <v>1623.9012786513763</v>
          </cell>
        </row>
      </sheetData>
      <sheetData sheetId="2" refreshError="1"/>
      <sheetData sheetId="3" refreshError="1"/>
      <sheetData sheetId="4">
        <row r="77">
          <cell r="C77">
            <v>1.0180556177186162E-5</v>
          </cell>
        </row>
      </sheetData>
      <sheetData sheetId="5">
        <row r="7">
          <cell r="E7">
            <v>0</v>
          </cell>
        </row>
      </sheetData>
      <sheetData sheetId="6" refreshError="1"/>
      <sheetData sheetId="7" refreshError="1"/>
      <sheetData sheetId="8">
        <row r="38">
          <cell r="E38">
            <v>0</v>
          </cell>
        </row>
      </sheetData>
      <sheetData sheetId="9" refreshError="1"/>
      <sheetData sheetId="10">
        <row r="21">
          <cell r="E21">
            <v>0</v>
          </cell>
        </row>
      </sheetData>
      <sheetData sheetId="11">
        <row r="46">
          <cell r="A46">
            <v>1.6974266906044284</v>
          </cell>
        </row>
        <row r="47">
          <cell r="A47">
            <v>1.3</v>
          </cell>
        </row>
        <row r="52">
          <cell r="A52">
            <v>13.089297346564287</v>
          </cell>
        </row>
      </sheetData>
      <sheetData sheetId="12">
        <row r="6">
          <cell r="E6">
            <v>0</v>
          </cell>
          <cell r="F6">
            <v>5.6433408577878111E-2</v>
          </cell>
        </row>
        <row r="7">
          <cell r="E7">
            <v>0</v>
          </cell>
          <cell r="F7">
            <v>0.1</v>
          </cell>
        </row>
        <row r="8">
          <cell r="E8">
            <v>0</v>
          </cell>
          <cell r="F8">
            <v>0.1</v>
          </cell>
        </row>
        <row r="9">
          <cell r="E9">
            <v>0</v>
          </cell>
          <cell r="F9">
            <v>0.01</v>
          </cell>
        </row>
        <row r="17">
          <cell r="E17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2000-01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Stock"/>
      <sheetName val="Base Assumption"/>
      <sheetName val="Final Accounts"/>
      <sheetName val="Sheet1"/>
      <sheetName val="Loans-original"/>
      <sheetName val="Profitability Total"/>
      <sheetName val="Financials"/>
      <sheetName val="BS"/>
      <sheetName val="TNW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"/>
      <sheetName val="Working Capital"/>
      <sheetName val="Wcap Norms "/>
      <sheetName val="Computation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PC &amp; MOF"/>
      <sheetName val="Workings"/>
      <sheetName val="WC Sch."/>
      <sheetName val="Debt Sch."/>
      <sheetName val="Dep. Sch."/>
      <sheetName val="Tax Sch."/>
      <sheetName val="Statement"/>
      <sheetName val="SBI_Additional Info"/>
      <sheetName val="VGF impact"/>
      <sheetName val="SBI_CMA_P&amp;L"/>
      <sheetName val="SBI_CMA_BS"/>
    </sheetNames>
    <sheetDataSet>
      <sheetData sheetId="0"/>
      <sheetData sheetId="1">
        <row r="133">
          <cell r="D133">
            <v>0.34608000000000005</v>
          </cell>
        </row>
      </sheetData>
      <sheetData sheetId="2">
        <row r="67">
          <cell r="C67">
            <v>5.820991026883604E-5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0.08</v>
          </cell>
        </row>
        <row r="246">
          <cell r="D246">
            <v>4</v>
          </cell>
        </row>
        <row r="247">
          <cell r="C247">
            <v>275.48500000000001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Factset"/>
      <sheetName val="Output- Power"/>
      <sheetName val="TM_CoCo Inputs"/>
      <sheetName val="TM_CoCo Input Sheet"/>
      <sheetName val="TM_DCF Input Sheet"/>
      <sheetName val="TM_CoCos Output Sheet"/>
      <sheetName val="TM_Valuation Summary"/>
      <sheetName val="TM_DCF"/>
    </sheetNames>
    <sheetDataSet>
      <sheetData sheetId="0"/>
      <sheetData sheetId="1">
        <row r="1">
          <cell r="A1">
            <v>1</v>
          </cell>
        </row>
        <row r="23">
          <cell r="IU23">
            <v>10</v>
          </cell>
        </row>
        <row r="24">
          <cell r="IU24">
            <v>0</v>
          </cell>
        </row>
        <row r="25">
          <cell r="IU25">
            <v>50</v>
          </cell>
        </row>
        <row r="26">
          <cell r="IU26">
            <v>0</v>
          </cell>
        </row>
        <row r="29">
          <cell r="IU29">
            <v>100</v>
          </cell>
        </row>
        <row r="30">
          <cell r="IU30">
            <v>0</v>
          </cell>
        </row>
      </sheetData>
      <sheetData sheetId="2">
        <row r="1">
          <cell r="B1">
            <v>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-TARGE"/>
      <sheetName val="SBU-DOM9"/>
      <sheetName val="Data Input"/>
      <sheetName val="FORM-16"/>
      <sheetName val="entitlements"/>
      <sheetName val="MAR08BAN"/>
      <sheetName val="Dep 06-07"/>
      <sheetName val="Sheet9"/>
      <sheetName val="JE 07"/>
      <sheetName val="Reclass BS 07"/>
      <sheetName val="Reclass PL 07"/>
      <sheetName val="Company"/>
      <sheetName val="Loss 3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Level_qty"/>
    </sheetNames>
    <sheetDataSet>
      <sheetData sheetId="0"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LOL- 3000"/>
      <sheetName val="INTEREST AND FINANCE CHARGES"/>
      <sheetName val="Legal &amp; Professional  11"/>
      <sheetName val="QA EXP 71600"/>
      <sheetName val="QS EXPENSES"/>
      <sheetName val="DIWALI EXP"/>
      <sheetName val="Books &amp; Periodicals"/>
      <sheetName val="MISC EXP"/>
      <sheetName val="FRT DOMESTIC SALE"/>
      <sheetName val="PACKING MATERIAL"/>
      <sheetName val="LOSS-SALES-OF-ASSETS"/>
      <sheetName val="Administrative service charge"/>
      <sheetName val="Insurance "/>
      <sheetName val="ED Paid Others"/>
      <sheetName val="Rate &amp; Taxes   Sch 11 "/>
      <sheetName val="PROFESSIONAL TAX"/>
      <sheetName val="TESTING FEES"/>
      <sheetName val="COMMUNICATION EXP."/>
      <sheetName val="REPAIR &amp; MAINTENANCE "/>
      <sheetName val="Travelling"/>
      <sheetName val="Medical Expenses"/>
      <sheetName val="Staff &amp; worker welfare"/>
      <sheetName val="Staff Vehilcle Exp"/>
      <sheetName val="GRATUITY"/>
      <sheetName val="EX-GRATIA"/>
      <sheetName val="BONUS"/>
      <sheetName val="Incentive to mgr staff"/>
      <sheetName val="LTA "/>
      <sheetName val="LEAVE ENCASH"/>
      <sheetName val="REP&amp;MNT BUILD"/>
      <sheetName val="REP&amp;MNT ELEC"/>
      <sheetName val="REP&amp;MNT  OTHERS"/>
      <sheetName val="REP&amp;MNT COMPUTER"/>
      <sheetName val="REP&amp;MNT FURNITURE"/>
      <sheetName val="REP&amp;MNT OFFICE EQIPT "/>
      <sheetName val="Electricity  Sch  Finalyr03-04"/>
      <sheetName val="DIESEL CONSUMED"/>
      <sheetName val="82410"/>
      <sheetName val="82420"/>
      <sheetName val="82430"/>
      <sheetName val="82440"/>
      <sheetName val="82460"/>
      <sheetName val="82480"/>
      <sheetName val="825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I"/>
      <sheetName val="DRS"/>
      <sheetName val="6 mths price data"/>
      <sheetName val="EPS"/>
      <sheetName val="ACT"/>
      <sheetName val="SEGMENT"/>
      <sheetName val="Sheet3"/>
      <sheetName val="SW"/>
      <sheetName val="BASE"/>
      <sheetName val="RRT"/>
      <sheetName val="INDEX"/>
      <sheetName val="QR"/>
      <sheetName val="Sheet1"/>
      <sheetName val="Income-Expn. summary"/>
      <sheetName val="PAT Correspondeing"/>
      <sheetName val="PAT-Trailing"/>
      <sheetName val="hilights"/>
      <sheetName val="Sheet2"/>
      <sheetName val="DIVNWISE"/>
      <sheetName val="segwise"/>
      <sheetName val="EPC Profit"/>
      <sheetName val="PROFIT RECO"/>
      <sheetName val="agtotal"/>
      <sheetName val="A&amp;G"/>
      <sheetName val="BS"/>
      <sheetName val="RATIO"/>
      <sheetName val="WORK-RATIO"/>
      <sheetName val="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PRESFMS"/>
      <sheetName val="Ohds"/>
      <sheetName val="Assumptions"/>
      <sheetName val="mancount"/>
      <sheetName val="BLST_MAR.07"/>
      <sheetName val="HI-TARGE"/>
      <sheetName val="TB BS 12"/>
      <sheetName val="TB-BS-11"/>
      <sheetName val="Profit &amp; Loss"/>
      <sheetName val="Notes Balance Sheet"/>
      <sheetName val="Notes profit &amp; Loss Account"/>
      <sheetName val="TB PL"/>
      <sheetName val="Final DEP CO ACT"/>
      <sheetName val="TB-BS-12"/>
      <sheetName val="TB BS 13"/>
      <sheetName val="Company"/>
      <sheetName val="Share capital"/>
      <sheetName val="Reserve and surplus"/>
      <sheetName val="Other current liabilities"/>
      <sheetName val="FA"/>
      <sheetName val="Intangible assets"/>
      <sheetName val="Deferred tax assets"/>
      <sheetName val="Loans and advances Non cur"/>
      <sheetName val="Cur. Trade rece. &amp; othr asst"/>
      <sheetName val="Balance Sheet"/>
      <sheetName val="Deatiled 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Calculation (2)"/>
      <sheetName val="10-city points"/>
      <sheetName val="CRITERIA4"/>
    </sheetNames>
    <sheetDataSet>
      <sheetData sheetId="0" refreshError="1">
        <row r="61">
          <cell r="A61" t="str">
            <v>21 - Sec 115WD(1)</v>
          </cell>
        </row>
        <row r="62">
          <cell r="A62" t="str">
            <v>22 - Sec 115WD(2)</v>
          </cell>
        </row>
        <row r="63">
          <cell r="A63" t="str">
            <v>23 - Sec 115WH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-PRESS"/>
      <sheetName val="315-PRESS"/>
      <sheetName val="Pallets"/>
      <sheetName val="BLDG-PH"/>
      <sheetName val="GRIND-MACH"/>
      <sheetName val="MIG-WEL-DMACH"/>
      <sheetName val="SPOT-WELD-MACH"/>
      <sheetName val="DRILL-MACH"/>
      <sheetName val="SUMMARY"/>
      <sheetName val="CAPITAL (2)"/>
      <sheetName val="CAPITAL"/>
      <sheetName val="mancount"/>
      <sheetName val="PRESF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visions"/>
      <sheetName val="Factor Grid"/>
      <sheetName val="Assumptions"/>
      <sheetName val="Security concerns"/>
      <sheetName val="Impact of Cost"/>
      <sheetName val="Summary Sheet"/>
      <sheetName val="RKA FSA &amp; Coal Price"/>
      <sheetName val="tariff_rattanpower"/>
      <sheetName val="RKA Coal Cost Calculation"/>
      <sheetName val="Financial"/>
      <sheetName val="Coal Cost revised"/>
      <sheetName val="OC - Annexures (2)"/>
      <sheetName val="FY18 &amp;19 Statements"/>
      <sheetName val="Company's revenue assumption"/>
      <sheetName val="O&amp;M cost Assumption"/>
      <sheetName val="Rough financial data"/>
      <sheetName val="RKA Debt Sch"/>
      <sheetName val="RKA Dep Sch"/>
      <sheetName val="RKA CAPM"/>
      <sheetName val="RKA Projection"/>
      <sheetName val="Asset Summary"/>
      <sheetName val="RKA Summary"/>
      <sheetName val="Coal Analysis"/>
      <sheetName val="OCCRPS and Prov."/>
      <sheetName val="New Working Capital "/>
      <sheetName val="New Debt"/>
      <sheetName val="Equity"/>
      <sheetName val="New Financial (2)"/>
      <sheetName val="New Financial_Company Ebitda"/>
      <sheetName val="Revised Tax"/>
      <sheetName val="Comparison of WC effect"/>
      <sheetName val="Working Capital"/>
      <sheetName val="For OC proposal"/>
      <sheetName val="Payout to Lenders"/>
      <sheetName val="Equit_OCD"/>
      <sheetName val="Repayment Part A"/>
      <sheetName val="for tables_OC summary"/>
      <sheetName val="OCD and Prov."/>
      <sheetName val="Phasing"/>
      <sheetName val="Tax Check"/>
      <sheetName val="Sheet5"/>
      <sheetName val="Financial_original"/>
      <sheetName val="H1FY2018"/>
      <sheetName val="TEV_Cashflow"/>
      <sheetName val="TEV_Assumption"/>
      <sheetName val="TEV_Working"/>
      <sheetName val="Ratios &amp; IRR"/>
      <sheetName val="Debt Sheet"/>
      <sheetName val="Operating Ratios"/>
      <sheetName val="Financials_per unit"/>
      <sheetName val="OC - Annexures"/>
      <sheetName val="Sustainability Test"/>
      <sheetName val="Original Debt_not linked to S4A"/>
      <sheetName val="Original Debt"/>
      <sheetName val="Test"/>
      <sheetName val="CF"/>
      <sheetName val="COG (2)"/>
      <sheetName val="COG"/>
      <sheetName val="Rail_freight"/>
      <sheetName val="Sheet2"/>
      <sheetName val="Project Cost"/>
      <sheetName val="Coal Cost"/>
      <sheetName val="CMA"/>
      <sheetName val="MERC order"/>
      <sheetName val="Depreciation_unit (1)"/>
      <sheetName val="Depreciation_unit (2)"/>
      <sheetName val="Depreciation_unit (3)"/>
      <sheetName val="Depreciation_unit (4)"/>
      <sheetName val="Depreciation_unit (5)"/>
      <sheetName val="IRR &amp; WACC Computation"/>
      <sheetName val="Share Price"/>
      <sheetName val="Share Price New"/>
      <sheetName val="Sheet3"/>
      <sheetName val="Sheet4"/>
      <sheetName val="Provisioning Comparison"/>
      <sheetName val="Share Price_SEBI"/>
      <sheetName val="RIPL Share Price"/>
      <sheetName val="Share Price - 52 week Ref date"/>
      <sheetName val="Sheet6"/>
      <sheetName val="Cash Flow"/>
      <sheetName val="Sheet1"/>
      <sheetName val="Comparison with S4A"/>
      <sheetName val="Sheet7"/>
      <sheetName val="Unit-wise Analysis"/>
      <sheetName val="For PPT"/>
      <sheetName val="Outstanding"/>
    </sheetNames>
    <sheetDataSet>
      <sheetData sheetId="0"/>
      <sheetData sheetId="1"/>
      <sheetData sheetId="2"/>
      <sheetData sheetId="3">
        <row r="46">
          <cell r="D4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CPD"/>
      <sheetName val="CPD Output"/>
      <sheetName val="balsara"/>
      <sheetName val="bayer"/>
      <sheetName val="hll"/>
      <sheetName val="hll (2)"/>
      <sheetName val="colgate"/>
      <sheetName val="Dabur"/>
      <sheetName val="godrej soap"/>
      <sheetName val="henkel"/>
      <sheetName val="ISP"/>
      <sheetName val="Marico"/>
      <sheetName val="nirma"/>
      <sheetName val="P&amp;G"/>
      <sheetName val="Reckkit"/>
      <sheetName val="SBC"/>
      <sheetName val="Mcap"/>
      <sheetName val="Output Table"/>
      <sheetName val="Output Table (3)"/>
      <sheetName val="Input"/>
      <sheetName val="MV &amp; EI"/>
      <sheetName val="MVA &amp; EI"/>
      <sheetName val="EI  Chart"/>
      <sheetName val="EVA Improvement Profile"/>
      <sheetName val="Results"/>
      <sheetName val="Output Table (2)"/>
      <sheetName val="ANNX -II"/>
      <sheetName val="HAL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PC"/>
      <sheetName val="Debt Scheduling"/>
      <sheetName val="Dep"/>
      <sheetName val="RM &amp; Cons"/>
      <sheetName val="RM Purchase"/>
      <sheetName val="Sales &amp; Prod"/>
      <sheetName val="WIP &amp; FG costing"/>
      <sheetName val="Manpower"/>
      <sheetName val="CF"/>
      <sheetName val="Tax"/>
      <sheetName val="Ferro Alloys"/>
      <sheetName val="DRI - Phase-1"/>
      <sheetName val="25 MW"/>
      <sheetName val="Mines"/>
      <sheetName val="10MW"/>
      <sheetName val="Exist-Debt"/>
      <sheetName val="Phase I &amp; II"/>
      <sheetName val="For IM"/>
      <sheetName val="WC"/>
      <sheetName val="DSCR"/>
      <sheetName val="PL Consolidated"/>
      <sheetName val="BS"/>
      <sheetName val="PL"/>
      <sheetName val="Sensitivity"/>
      <sheetName val="Input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Debt Scheduling"/>
      <sheetName val="Sensitivity"/>
      <sheetName val="interest 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 Info"/>
      <sheetName val="Sheet1"/>
      <sheetName val="MPR Summ"/>
      <sheetName val="MPR Cons"/>
      <sheetName val="CPGA"/>
      <sheetName val="Channel Wise Subs"/>
      <sheetName val="False"/>
      <sheetName val="Financial Position (C)"/>
      <sheetName val="Capex Details"/>
      <sheetName val="Profit &amp; Loss Account (C)"/>
      <sheetName val="Fixed License-Entry Fee"/>
      <sheetName val="Investment"/>
      <sheetName val="Deposit"/>
      <sheetName val="Advances"/>
      <sheetName val="Other CA"/>
      <sheetName val="Cash &amp; Bank Balance"/>
      <sheetName val="Inventories"/>
      <sheetName val="Debtors"/>
      <sheetName val="Roaming  Debtors"/>
      <sheetName val="Borrowings"/>
      <sheetName val="Creditors"/>
      <sheetName val="Sub Dep"/>
      <sheetName val="Revenue Statement (C)"/>
      <sheetName val="Engineering Expenses (C)"/>
      <sheetName val="Customer Servicing Expenses (C)"/>
      <sheetName val="Marketing Expenses (C)"/>
      <sheetName val="General &amp; Admin Expenses (C)"/>
      <sheetName val="Interest &amp; Fin Expenses (C)"/>
      <sheetName val="MPR SUMM (M)"/>
      <sheetName val="MPR Maha"/>
      <sheetName val="False M"/>
      <sheetName val="Capex (M)"/>
      <sheetName val="Financial Position"/>
      <sheetName val="Profit &amp; Loss Account"/>
      <sheetName val="Revenue Statement"/>
      <sheetName val="Engineering Expenses"/>
      <sheetName val="Customer Servicing Expenses"/>
      <sheetName val="Marketing Expenses"/>
      <sheetName val="General &amp; Admin Expenses"/>
      <sheetName val="Interest &amp; Financing Expenses"/>
      <sheetName val="MPR Summ (G)"/>
      <sheetName val="MPR GUJ"/>
      <sheetName val="False G"/>
      <sheetName val="Financial Position (2)"/>
      <sheetName val="Capex Guj"/>
      <sheetName val="Profit &amp; Loss Account (G)"/>
      <sheetName val="Revenue Statement (G)"/>
      <sheetName val="Engineering Expenses (G)"/>
      <sheetName val="Customer Servicing Expenses (G)"/>
      <sheetName val="Marketing Expenses (G)"/>
      <sheetName val="General &amp; Admin Expenses (G)"/>
      <sheetName val="Interest &amp; Fin Expenses (G)"/>
      <sheetName val="ARPU Statement"/>
      <sheetName val="Sheet2"/>
      <sheetName val="Sheet3"/>
      <sheetName val="Inc_st"/>
      <sheetName val="Input"/>
      <sheetName val="b"/>
      <sheetName val="fco"/>
      <sheetName val="FACTORS"/>
      <sheetName val="INI"/>
      <sheetName val="Assumptions"/>
      <sheetName val="Output"/>
      <sheetName val="Sheet4"/>
      <sheetName val="AC1"/>
      <sheetName val="O1"/>
      <sheetName val="Information"/>
    </sheetNames>
    <sheetDataSet>
      <sheetData sheetId="0" refreshError="1"/>
      <sheetData sheetId="1" refreshError="1">
        <row r="4">
          <cell r="B4">
            <v>36831</v>
          </cell>
        </row>
        <row r="10">
          <cell r="A10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March 12 - VEL 2012_ITR6_PR8"/>
    </sheetNames>
    <sheetDataSet>
      <sheetData sheetId="0"/>
      <sheetData sheetId="1"/>
      <sheetData sheetId="2">
        <row r="15">
          <cell r="AQ15" t="str">
            <v>Yes</v>
          </cell>
        </row>
        <row r="32">
          <cell r="U32" t="str">
            <v>RES - Resident</v>
          </cell>
        </row>
        <row r="52">
          <cell r="B52" t="str">
            <v>01-ANDAMAN AND NICOBAR ISLANDS</v>
          </cell>
          <cell r="U52" t="str">
            <v>6-Public Company</v>
          </cell>
          <cell r="AJ52" t="str">
            <v>11- u/s 139(1)</v>
          </cell>
          <cell r="DA52" t="str">
            <v>Yes</v>
          </cell>
          <cell r="DH52" t="str">
            <v>Yes</v>
          </cell>
          <cell r="DP52" t="str">
            <v>Yes</v>
          </cell>
          <cell r="DS52" t="str">
            <v>Yes</v>
          </cell>
          <cell r="EB52" t="str">
            <v>O-Original</v>
          </cell>
          <cell r="EM52" t="str">
            <v>RES-Resident</v>
          </cell>
        </row>
        <row r="53">
          <cell r="B53" t="str">
            <v>02-ANDHRA PRADESH</v>
          </cell>
          <cell r="U53" t="str">
            <v>7-Private Company</v>
          </cell>
          <cell r="AJ53" t="str">
            <v>12- u/s 139(4)</v>
          </cell>
          <cell r="DA53" t="str">
            <v>No</v>
          </cell>
          <cell r="DH53" t="str">
            <v>No</v>
          </cell>
          <cell r="DP53" t="str">
            <v>No</v>
          </cell>
          <cell r="DS53" t="str">
            <v>No</v>
          </cell>
          <cell r="EB53" t="str">
            <v>R-Revised</v>
          </cell>
          <cell r="EM53" t="str">
            <v>NRI-Non Resident</v>
          </cell>
        </row>
        <row r="54">
          <cell r="B54" t="str">
            <v>03-ARUNACHAL PRADESH</v>
          </cell>
          <cell r="AJ54" t="str">
            <v>13- u/s 142(1)</v>
          </cell>
        </row>
        <row r="55">
          <cell r="B55" t="str">
            <v>04-ASSAM</v>
          </cell>
          <cell r="AJ55" t="str">
            <v>14- u/s 148</v>
          </cell>
        </row>
        <row r="56">
          <cell r="B56" t="str">
            <v>05-BIHAR</v>
          </cell>
          <cell r="AJ56" t="str">
            <v>15- u/s 153A</v>
          </cell>
        </row>
        <row r="57">
          <cell r="B57" t="str">
            <v>06-CHANDIGARH</v>
          </cell>
          <cell r="AJ57" t="str">
            <v>16 - u/s 153C r/w 153A</v>
          </cell>
        </row>
        <row r="58">
          <cell r="B58" t="str">
            <v>07-DADRA AND NAGAR HAVELI</v>
          </cell>
          <cell r="AJ58" t="str">
            <v>17 - u/s 139(5)</v>
          </cell>
        </row>
        <row r="59">
          <cell r="B59" t="str">
            <v>08-DAMAN AND DIU</v>
          </cell>
          <cell r="AJ59" t="str">
            <v>18 - u/s 139(9)</v>
          </cell>
        </row>
        <row r="60">
          <cell r="B60" t="str">
            <v>09-DELHI</v>
          </cell>
        </row>
        <row r="61">
          <cell r="B61" t="str">
            <v>10-GOA</v>
          </cell>
        </row>
        <row r="62">
          <cell r="B62" t="str">
            <v>11-GUJARAT</v>
          </cell>
        </row>
        <row r="63">
          <cell r="B63" t="str">
            <v>12-HARYANA</v>
          </cell>
        </row>
        <row r="64">
          <cell r="B64" t="str">
            <v>13-HIMACHAL PRADESH</v>
          </cell>
        </row>
        <row r="65">
          <cell r="B65" t="str">
            <v>14-JAMMU AND KASHMIR</v>
          </cell>
        </row>
        <row r="66">
          <cell r="B66" t="str">
            <v>15-KARNATAKA</v>
          </cell>
        </row>
        <row r="67">
          <cell r="B67" t="str">
            <v>16-KERALA</v>
          </cell>
        </row>
        <row r="68">
          <cell r="B68" t="str">
            <v>17-LAKHSWADEEP</v>
          </cell>
        </row>
        <row r="69">
          <cell r="B69" t="str">
            <v>18-MADHYA PRADESH</v>
          </cell>
        </row>
        <row r="70">
          <cell r="B70" t="str">
            <v>19-MAHARASHTRA</v>
          </cell>
        </row>
        <row r="71">
          <cell r="B71" t="str">
            <v>20-MANIPUR</v>
          </cell>
        </row>
        <row r="72">
          <cell r="B72" t="str">
            <v>21-MEGHALAYA</v>
          </cell>
        </row>
        <row r="73">
          <cell r="B73" t="str">
            <v>22-MIZORAM</v>
          </cell>
        </row>
        <row r="74">
          <cell r="B74" t="str">
            <v>23-NAGALAND</v>
          </cell>
        </row>
        <row r="75">
          <cell r="B75" t="str">
            <v>24-ORISSA</v>
          </cell>
        </row>
        <row r="76">
          <cell r="B76" t="str">
            <v>25-PONDICHERRY</v>
          </cell>
        </row>
        <row r="77">
          <cell r="B77" t="str">
            <v>26-PUNJAB</v>
          </cell>
        </row>
        <row r="78">
          <cell r="B78" t="str">
            <v>27-RAJASTHAN</v>
          </cell>
        </row>
        <row r="79">
          <cell r="B79" t="str">
            <v>28-SIKKIM</v>
          </cell>
        </row>
        <row r="80">
          <cell r="B80" t="str">
            <v>29-TAMILNADU</v>
          </cell>
        </row>
        <row r="81">
          <cell r="B81" t="str">
            <v>30-TRIPURA</v>
          </cell>
        </row>
        <row r="82">
          <cell r="B82" t="str">
            <v>31-UTTAR PRADESH</v>
          </cell>
        </row>
        <row r="83">
          <cell r="B83" t="str">
            <v>32-WEST BENGAL</v>
          </cell>
        </row>
        <row r="84">
          <cell r="B84" t="str">
            <v>33-CHHATISHGARH</v>
          </cell>
        </row>
        <row r="85">
          <cell r="B85" t="str">
            <v>34-UTTARANCHAL</v>
          </cell>
        </row>
        <row r="86">
          <cell r="B86" t="str">
            <v>35-JHARKHAND</v>
          </cell>
        </row>
        <row r="87">
          <cell r="B87" t="str">
            <v>99-FOREIGN</v>
          </cell>
        </row>
      </sheetData>
      <sheetData sheetId="3">
        <row r="50">
          <cell r="C50" t="str">
            <v>1 - Holding company</v>
          </cell>
          <cell r="D50" t="str">
            <v>AMALGAMATING</v>
          </cell>
          <cell r="E50" t="str">
            <v>01-ANDAMAN AND NICOBAR ISLANDS</v>
          </cell>
          <cell r="G50" t="str">
            <v>Y</v>
          </cell>
        </row>
        <row r="51">
          <cell r="C51" t="str">
            <v>2 - Subsidiary company</v>
          </cell>
          <cell r="D51" t="str">
            <v>AMALGAMATED</v>
          </cell>
          <cell r="E51" t="str">
            <v>02-ANDHRA PRADESH</v>
          </cell>
          <cell r="G51" t="str">
            <v>N</v>
          </cell>
        </row>
        <row r="52">
          <cell r="C52" t="str">
            <v>3 - Both</v>
          </cell>
          <cell r="D52" t="str">
            <v>DEMERGED</v>
          </cell>
          <cell r="E52" t="str">
            <v>03-ARUNACHAL PRADESH</v>
          </cell>
        </row>
        <row r="53">
          <cell r="C53" t="str">
            <v>4 - Neither</v>
          </cell>
          <cell r="D53" t="str">
            <v>RESULTING</v>
          </cell>
          <cell r="E53" t="str">
            <v>04-ASSAM</v>
          </cell>
        </row>
        <row r="54">
          <cell r="E54" t="str">
            <v>05-BIHAR</v>
          </cell>
        </row>
        <row r="55">
          <cell r="E55" t="str">
            <v>06-CHANDIGARH</v>
          </cell>
        </row>
        <row r="56">
          <cell r="E56" t="str">
            <v>07-DADRA AND NAGAR HAVELI</v>
          </cell>
        </row>
        <row r="57">
          <cell r="E57" t="str">
            <v>08-DAMAN AND DIU</v>
          </cell>
        </row>
        <row r="58">
          <cell r="E58" t="str">
            <v>09-DELHI</v>
          </cell>
        </row>
        <row r="59">
          <cell r="E59" t="str">
            <v>10-GOA</v>
          </cell>
        </row>
        <row r="60">
          <cell r="E60" t="str">
            <v>11-GUJARAT</v>
          </cell>
        </row>
        <row r="61">
          <cell r="E61" t="str">
            <v>12-HARYANA</v>
          </cell>
        </row>
        <row r="62">
          <cell r="E62" t="str">
            <v>13-HIMACHAL PRADESH</v>
          </cell>
        </row>
        <row r="63">
          <cell r="E63" t="str">
            <v>14-JAMMU AND KASHMIR</v>
          </cell>
        </row>
        <row r="64">
          <cell r="E64" t="str">
            <v>15-KARNATAKA</v>
          </cell>
        </row>
        <row r="65">
          <cell r="E65" t="str">
            <v>16-KERALA</v>
          </cell>
        </row>
        <row r="66">
          <cell r="E66" t="str">
            <v>17-LAKHSWADEEP</v>
          </cell>
        </row>
        <row r="67">
          <cell r="E67" t="str">
            <v>18-MADHYA PRADESH</v>
          </cell>
        </row>
        <row r="68">
          <cell r="E68" t="str">
            <v>19-MAHARASHTRA</v>
          </cell>
        </row>
        <row r="69">
          <cell r="E69" t="str">
            <v>20-MANIPUR</v>
          </cell>
        </row>
        <row r="70">
          <cell r="E70" t="str">
            <v>21-MEGHALAYA</v>
          </cell>
        </row>
        <row r="71">
          <cell r="E71" t="str">
            <v>22-MIZORAM</v>
          </cell>
        </row>
        <row r="72">
          <cell r="E72" t="str">
            <v>23-NAGALAND</v>
          </cell>
        </row>
        <row r="73">
          <cell r="E73" t="str">
            <v>24-ORISSA</v>
          </cell>
        </row>
        <row r="74">
          <cell r="E74" t="str">
            <v>25-PONDICHERRY</v>
          </cell>
        </row>
        <row r="75">
          <cell r="E75" t="str">
            <v>26-PUNJAB</v>
          </cell>
        </row>
        <row r="76">
          <cell r="E76" t="str">
            <v>27-RAJASTHAN</v>
          </cell>
        </row>
        <row r="77">
          <cell r="E77" t="str">
            <v>28-SIKKIM</v>
          </cell>
        </row>
        <row r="78">
          <cell r="E78" t="str">
            <v>29-TAMILNADU</v>
          </cell>
        </row>
        <row r="79">
          <cell r="E79" t="str">
            <v>30-TRIPURA</v>
          </cell>
        </row>
        <row r="80">
          <cell r="E80" t="str">
            <v>31-UTTAR PRADESH</v>
          </cell>
        </row>
        <row r="81">
          <cell r="E81" t="str">
            <v>32-WEST BENGAL</v>
          </cell>
        </row>
        <row r="82">
          <cell r="E82" t="str">
            <v>33-CHHATISHGARH</v>
          </cell>
        </row>
        <row r="83">
          <cell r="E83" t="str">
            <v>34-UTTARANCHAL</v>
          </cell>
        </row>
        <row r="84">
          <cell r="E84" t="str">
            <v>35-JHARKHAND</v>
          </cell>
        </row>
        <row r="85">
          <cell r="E85" t="str">
            <v>99-FOREIGN</v>
          </cell>
        </row>
      </sheetData>
      <sheetData sheetId="4">
        <row r="10">
          <cell r="C10" t="str">
            <v>01-ANDAMAN AND NICOBAR ISLANDS</v>
          </cell>
        </row>
        <row r="11">
          <cell r="C11" t="str">
            <v>02-ANDHRA PRADESH</v>
          </cell>
        </row>
        <row r="12">
          <cell r="C12" t="str">
            <v>03-ARUNACHAL PRADESH</v>
          </cell>
        </row>
        <row r="13">
          <cell r="C13" t="str">
            <v>04-ASSAM</v>
          </cell>
        </row>
        <row r="14">
          <cell r="C14" t="str">
            <v>05-BIHAR</v>
          </cell>
        </row>
        <row r="15">
          <cell r="C15" t="str">
            <v>06-CHANDIGARH</v>
          </cell>
        </row>
        <row r="16">
          <cell r="C16" t="str">
            <v>07-DADRA AND NAGAR HAVELI</v>
          </cell>
        </row>
        <row r="17">
          <cell r="C17" t="str">
            <v>08-DAMAN AND DIU</v>
          </cell>
        </row>
        <row r="18">
          <cell r="C18" t="str">
            <v>09-DELHI</v>
          </cell>
        </row>
        <row r="19">
          <cell r="C19" t="str">
            <v>10-GOA</v>
          </cell>
        </row>
        <row r="20">
          <cell r="C20" t="str">
            <v>11-GUJARAT</v>
          </cell>
        </row>
        <row r="21">
          <cell r="C21" t="str">
            <v>12-HARYANA</v>
          </cell>
        </row>
        <row r="22">
          <cell r="C22" t="str">
            <v>13-HIMACHAL PRADESH</v>
          </cell>
        </row>
        <row r="23">
          <cell r="C23" t="str">
            <v>14-JAMMU AND KASHMIR</v>
          </cell>
        </row>
        <row r="24">
          <cell r="C24" t="str">
            <v>15-KARNATAKA</v>
          </cell>
        </row>
        <row r="25">
          <cell r="C25" t="str">
            <v>16-KERALA</v>
          </cell>
        </row>
        <row r="26">
          <cell r="C26" t="str">
            <v>17-LAKHSWADEEP</v>
          </cell>
        </row>
        <row r="27">
          <cell r="C27" t="str">
            <v>18-MADHYA PRADESH</v>
          </cell>
        </row>
        <row r="28">
          <cell r="C28" t="str">
            <v>19-MAHARASHTRA</v>
          </cell>
        </row>
        <row r="29">
          <cell r="C29" t="str">
            <v>20-MANIPUR</v>
          </cell>
        </row>
        <row r="30">
          <cell r="C30" t="str">
            <v>21-MEGHALAYA</v>
          </cell>
        </row>
        <row r="31">
          <cell r="C31" t="str">
            <v>22-MIZORAM</v>
          </cell>
        </row>
        <row r="32">
          <cell r="C32" t="str">
            <v>23-NAGALAND</v>
          </cell>
        </row>
        <row r="33">
          <cell r="C33" t="str">
            <v>24-ORISSA</v>
          </cell>
        </row>
        <row r="34">
          <cell r="C34" t="str">
            <v>25-PONDICHERRY</v>
          </cell>
        </row>
        <row r="35">
          <cell r="C35" t="str">
            <v>26-PUNJAB</v>
          </cell>
        </row>
        <row r="36">
          <cell r="C36" t="str">
            <v>27-RAJASTHAN</v>
          </cell>
        </row>
        <row r="37">
          <cell r="C37" t="str">
            <v>28-SIKKIM</v>
          </cell>
        </row>
        <row r="38">
          <cell r="C38" t="str">
            <v>29-TAMILNADU</v>
          </cell>
        </row>
        <row r="39">
          <cell r="C39" t="str">
            <v>30-TRIPURA</v>
          </cell>
        </row>
        <row r="40">
          <cell r="C40" t="str">
            <v>31-UTTAR PRADESH</v>
          </cell>
        </row>
        <row r="41">
          <cell r="C41" t="str">
            <v>32-WEST BENGAL</v>
          </cell>
        </row>
        <row r="42">
          <cell r="C42" t="str">
            <v>33-CHHATISHGARH</v>
          </cell>
        </row>
        <row r="43">
          <cell r="C43" t="str">
            <v>34-UTTARANCHAL</v>
          </cell>
        </row>
        <row r="44">
          <cell r="C44" t="str">
            <v>35-JHARKHAND</v>
          </cell>
        </row>
        <row r="45">
          <cell r="C45" t="str">
            <v>99-FOREIGN</v>
          </cell>
        </row>
      </sheetData>
      <sheetData sheetId="5">
        <row r="31">
          <cell r="C31" t="str">
            <v>0101-Agro-based industries</v>
          </cell>
          <cell r="E31" t="str">
            <v>Y</v>
          </cell>
          <cell r="I31" t="str">
            <v>01-ANDAMAN AND NICOBAR ISLANDS</v>
          </cell>
        </row>
        <row r="32">
          <cell r="C32" t="str">
            <v>0102-Automobile and Auto parts</v>
          </cell>
          <cell r="E32" t="str">
            <v>N</v>
          </cell>
          <cell r="I32" t="str">
            <v>02-ANDHRA PRADESH</v>
          </cell>
        </row>
        <row r="33">
          <cell r="C33" t="str">
            <v>0103-Cement</v>
          </cell>
          <cell r="I33" t="str">
            <v>03-ARUNACHAL PRADESH</v>
          </cell>
        </row>
        <row r="34">
          <cell r="C34" t="str">
            <v>0104-Diamond cutting</v>
          </cell>
          <cell r="I34" t="str">
            <v>04-ASSAM</v>
          </cell>
        </row>
        <row r="35">
          <cell r="C35" t="str">
            <v>0105-Drugs and Pharmaceuticals</v>
          </cell>
          <cell r="I35" t="str">
            <v>05-BIHAR</v>
          </cell>
        </row>
        <row r="36">
          <cell r="C36" t="str">
            <v>0106-Electronics including Computer Hardware</v>
          </cell>
          <cell r="I36" t="str">
            <v>06-CHANDIGARH</v>
          </cell>
        </row>
        <row r="37">
          <cell r="C37" t="str">
            <v>0107-Engineering goods</v>
          </cell>
          <cell r="I37" t="str">
            <v>07-DADRA AND NAGAR HAVELI</v>
          </cell>
        </row>
        <row r="38">
          <cell r="C38" t="str">
            <v>0108-Fertilizers, Chemicals, Paints</v>
          </cell>
          <cell r="I38" t="str">
            <v>08-DAMAN AND DIU</v>
          </cell>
        </row>
        <row r="39">
          <cell r="C39" t="str">
            <v>0109-Flour &amp; Rice Mills</v>
          </cell>
          <cell r="I39" t="str">
            <v>09-DELHI</v>
          </cell>
        </row>
        <row r="40">
          <cell r="C40" t="str">
            <v>0110-Food Processing units</v>
          </cell>
          <cell r="I40" t="str">
            <v>10-GOA</v>
          </cell>
        </row>
        <row r="41">
          <cell r="C41" t="str">
            <v>0111-Marble &amp; Granite</v>
          </cell>
          <cell r="I41" t="str">
            <v>11-GUJARAT</v>
          </cell>
        </row>
        <row r="42">
          <cell r="C42" t="str">
            <v>0112-Paper</v>
          </cell>
          <cell r="I42" t="str">
            <v>12-HARYANA</v>
          </cell>
        </row>
        <row r="43">
          <cell r="C43" t="str">
            <v>0113-Petroleum and Petrochemicals</v>
          </cell>
          <cell r="I43" t="str">
            <v>13-HIMACHAL PRADESH</v>
          </cell>
        </row>
        <row r="44">
          <cell r="C44" t="str">
            <v>0114-Power and energy</v>
          </cell>
          <cell r="I44" t="str">
            <v>14-JAMMU AND KASHMIR</v>
          </cell>
        </row>
        <row r="45">
          <cell r="C45" t="str">
            <v>0115-Printing &amp; Publishing</v>
          </cell>
          <cell r="I45" t="str">
            <v>15-KARNATAKA</v>
          </cell>
        </row>
        <row r="46">
          <cell r="C46" t="str">
            <v>0116-Rubber</v>
          </cell>
          <cell r="I46" t="str">
            <v>16-KERALA</v>
          </cell>
        </row>
        <row r="47">
          <cell r="C47" t="str">
            <v>0117-Steel</v>
          </cell>
          <cell r="I47" t="str">
            <v>17-LAKHSWADEEP</v>
          </cell>
        </row>
        <row r="48">
          <cell r="C48" t="str">
            <v>0118-Sugar</v>
          </cell>
          <cell r="I48" t="str">
            <v>18-MADHYA PRADESH</v>
          </cell>
        </row>
        <row r="49">
          <cell r="C49" t="str">
            <v>0119-Tea, Coffee</v>
          </cell>
          <cell r="I49" t="str">
            <v>19-MAHARASHTRA</v>
          </cell>
        </row>
        <row r="50">
          <cell r="C50" t="str">
            <v>0120-Textiles, handloom, Power looms</v>
          </cell>
          <cell r="I50" t="str">
            <v>20-MANIPUR</v>
          </cell>
        </row>
        <row r="51">
          <cell r="C51" t="str">
            <v>0121-Tobacco</v>
          </cell>
          <cell r="I51" t="str">
            <v>21-MEGHALAYA</v>
          </cell>
        </row>
        <row r="52">
          <cell r="C52" t="str">
            <v>0122-Tyre</v>
          </cell>
          <cell r="I52" t="str">
            <v>22-MIZORAM</v>
          </cell>
        </row>
        <row r="53">
          <cell r="C53" t="str">
            <v>0123-Vanaspati &amp; Edible Oils</v>
          </cell>
          <cell r="I53" t="str">
            <v>23-NAGALAND</v>
          </cell>
        </row>
        <row r="54">
          <cell r="C54" t="str">
            <v>0124-Others</v>
          </cell>
          <cell r="I54" t="str">
            <v>24-ORISSA</v>
          </cell>
        </row>
        <row r="55">
          <cell r="C55" t="str">
            <v>0201-Chain Stores</v>
          </cell>
          <cell r="I55" t="str">
            <v>25-PONDICHERRY</v>
          </cell>
        </row>
        <row r="56">
          <cell r="C56" t="str">
            <v>0202-Retailers</v>
          </cell>
          <cell r="I56" t="str">
            <v>26-PUNJAB</v>
          </cell>
        </row>
        <row r="57">
          <cell r="C57" t="str">
            <v>0203-Wholesalers</v>
          </cell>
          <cell r="I57" t="str">
            <v>27-RAJASTHAN</v>
          </cell>
        </row>
        <row r="58">
          <cell r="C58" t="str">
            <v>0204-Others</v>
          </cell>
          <cell r="I58" t="str">
            <v>28-SIKKIM</v>
          </cell>
        </row>
        <row r="59">
          <cell r="C59" t="str">
            <v>0301-General Commission Agents</v>
          </cell>
          <cell r="I59" t="str">
            <v>29-TAMILNADU</v>
          </cell>
        </row>
        <row r="60">
          <cell r="C60" t="str">
            <v>0401-Builders</v>
          </cell>
          <cell r="I60" t="str">
            <v>30-TRIPURA</v>
          </cell>
        </row>
        <row r="61">
          <cell r="C61" t="str">
            <v>0402-Estate Agents</v>
          </cell>
          <cell r="I61" t="str">
            <v>31-UTTAR PRADESH</v>
          </cell>
        </row>
        <row r="62">
          <cell r="C62" t="str">
            <v>0403-Property Developers</v>
          </cell>
          <cell r="I62" t="str">
            <v>32-WEST BENGAL</v>
          </cell>
        </row>
        <row r="63">
          <cell r="C63" t="str">
            <v>0404-Others</v>
          </cell>
          <cell r="I63" t="str">
            <v>99-FOREIGN</v>
          </cell>
        </row>
        <row r="64">
          <cell r="C64" t="str">
            <v>0501-Civil Contractors</v>
          </cell>
        </row>
        <row r="65">
          <cell r="C65" t="str">
            <v>0502-Excise Contractors</v>
          </cell>
        </row>
        <row r="66">
          <cell r="C66" t="str">
            <v>0503-Forest Contractors</v>
          </cell>
        </row>
        <row r="67">
          <cell r="C67" t="str">
            <v>0504-Mining Contractors</v>
          </cell>
        </row>
        <row r="68">
          <cell r="C68" t="str">
            <v>0505-Others</v>
          </cell>
        </row>
        <row r="69">
          <cell r="C69" t="str">
            <v>0601-Chartered Accountants, Auditors, etc.</v>
          </cell>
        </row>
        <row r="70">
          <cell r="C70" t="str">
            <v>0602-Fashion designers</v>
          </cell>
        </row>
        <row r="71">
          <cell r="C71" t="str">
            <v>0603-Legal professionals</v>
          </cell>
        </row>
        <row r="72">
          <cell r="C72" t="str">
            <v>0604-Medical professionals</v>
          </cell>
        </row>
        <row r="73">
          <cell r="C73" t="str">
            <v>0605-Nursing Homes</v>
          </cell>
        </row>
        <row r="74">
          <cell r="C74" t="str">
            <v>0606-Specialty hospitals</v>
          </cell>
        </row>
        <row r="75">
          <cell r="C75" t="str">
            <v>0607-Others</v>
          </cell>
        </row>
        <row r="76">
          <cell r="C76" t="str">
            <v>0701-Advertisement agencies</v>
          </cell>
        </row>
        <row r="77">
          <cell r="C77" t="str">
            <v>0702-Beauty Parlours</v>
          </cell>
        </row>
        <row r="78">
          <cell r="C78" t="str">
            <v>0703-Consultancy services</v>
          </cell>
        </row>
        <row r="79">
          <cell r="C79" t="str">
            <v>0704-Courier Agencies</v>
          </cell>
        </row>
        <row r="80">
          <cell r="C80" t="str">
            <v>0705-Computer training/educational and coaching institutes</v>
          </cell>
        </row>
        <row r="81">
          <cell r="C81" t="str">
            <v>0706-Forex Dealers</v>
          </cell>
        </row>
        <row r="82">
          <cell r="C82" t="str">
            <v>0707-Hospitality services</v>
          </cell>
        </row>
        <row r="83">
          <cell r="C83" t="str">
            <v>0708-Hotels</v>
          </cell>
        </row>
        <row r="84">
          <cell r="C84" t="str">
            <v>0709-I.T. enabled services, BPO service providers</v>
          </cell>
        </row>
        <row r="85">
          <cell r="C85" t="str">
            <v>0710-Security agencies</v>
          </cell>
        </row>
        <row r="86">
          <cell r="C86" t="str">
            <v>0711-Software development agencies</v>
          </cell>
        </row>
        <row r="87">
          <cell r="C87" t="str">
            <v>0712-Transporters</v>
          </cell>
        </row>
        <row r="88">
          <cell r="C88" t="str">
            <v>0713-Travel agents, tour operators</v>
          </cell>
        </row>
        <row r="89">
          <cell r="C89" t="str">
            <v>0714-Others</v>
          </cell>
        </row>
        <row r="90">
          <cell r="C90" t="str">
            <v>0801-Banking Companies</v>
          </cell>
        </row>
        <row r="91">
          <cell r="C91" t="str">
            <v>0802-Chit Funds</v>
          </cell>
        </row>
        <row r="92">
          <cell r="C92" t="str">
            <v>0803-Financial Institutions</v>
          </cell>
        </row>
        <row r="93">
          <cell r="C93" t="str">
            <v>0804-Financial service providers</v>
          </cell>
        </row>
        <row r="94">
          <cell r="C94" t="str">
            <v>0805-Leasing Companies</v>
          </cell>
        </row>
        <row r="95">
          <cell r="C95" t="str">
            <v>0806-Money Lenders</v>
          </cell>
        </row>
        <row r="96">
          <cell r="C96" t="str">
            <v>0807-Non-Banking Finance Companies</v>
          </cell>
        </row>
        <row r="97">
          <cell r="C97" t="str">
            <v>0808-Share Brokers, Sub-brokers, etc.</v>
          </cell>
        </row>
        <row r="98">
          <cell r="C98" t="str">
            <v>0809-Others</v>
          </cell>
        </row>
        <row r="99">
          <cell r="C99" t="str">
            <v>0901-Cable T.V. productions</v>
          </cell>
        </row>
        <row r="100">
          <cell r="C100" t="str">
            <v>0902-Film distribution</v>
          </cell>
        </row>
        <row r="101">
          <cell r="C101" t="str">
            <v>0903-Film laboratories</v>
          </cell>
        </row>
        <row r="102">
          <cell r="C102" t="str">
            <v>0904-Motion Picture Producers</v>
          </cell>
        </row>
        <row r="103">
          <cell r="C103" t="str">
            <v>0905-Television Channels</v>
          </cell>
        </row>
        <row r="104">
          <cell r="C104" t="str">
            <v>0906-Others</v>
          </cell>
        </row>
      </sheetData>
      <sheetData sheetId="6">
        <row r="27">
          <cell r="J27">
            <v>921550888</v>
          </cell>
        </row>
        <row r="31">
          <cell r="H31">
            <v>2189143470</v>
          </cell>
        </row>
        <row r="42">
          <cell r="H42">
            <v>2139613621</v>
          </cell>
        </row>
        <row r="43">
          <cell r="H43">
            <v>467727861</v>
          </cell>
        </row>
        <row r="44">
          <cell r="H44">
            <v>1671885760</v>
          </cell>
        </row>
        <row r="45">
          <cell r="H45">
            <v>45251</v>
          </cell>
        </row>
      </sheetData>
      <sheetData sheetId="7">
        <row r="2">
          <cell r="J2">
            <v>7046242373</v>
          </cell>
        </row>
        <row r="8">
          <cell r="J8">
            <v>0</v>
          </cell>
        </row>
        <row r="20">
          <cell r="J20">
            <v>156332501</v>
          </cell>
        </row>
        <row r="21">
          <cell r="J21">
            <v>445820620</v>
          </cell>
        </row>
        <row r="22">
          <cell r="J22">
            <v>7648395494</v>
          </cell>
        </row>
        <row r="88">
          <cell r="J88">
            <v>709746882</v>
          </cell>
        </row>
        <row r="89">
          <cell r="J89">
            <v>279516155</v>
          </cell>
        </row>
        <row r="90">
          <cell r="J90">
            <v>104574567</v>
          </cell>
        </row>
        <row r="91">
          <cell r="J91">
            <v>325656160</v>
          </cell>
        </row>
        <row r="95">
          <cell r="J95">
            <v>223827151</v>
          </cell>
        </row>
        <row r="96">
          <cell r="J96">
            <v>1330076113</v>
          </cell>
        </row>
        <row r="109">
          <cell r="J109">
            <v>0</v>
          </cell>
        </row>
      </sheetData>
      <sheetData sheetId="8">
        <row r="4">
          <cell r="O4" t="str">
            <v>MERC</v>
          </cell>
          <cell r="P4" t="str">
            <v>Y</v>
          </cell>
          <cell r="Q4">
            <v>1</v>
          </cell>
          <cell r="R4">
            <v>1</v>
          </cell>
          <cell r="S4" t="str">
            <v>Y</v>
          </cell>
        </row>
        <row r="5">
          <cell r="O5" t="str">
            <v>CASH</v>
          </cell>
          <cell r="P5" t="str">
            <v>N</v>
          </cell>
          <cell r="Q5">
            <v>2</v>
          </cell>
          <cell r="R5">
            <v>2</v>
          </cell>
          <cell r="S5" t="str">
            <v>N</v>
          </cell>
        </row>
        <row r="6">
          <cell r="Q6">
            <v>3</v>
          </cell>
          <cell r="R6">
            <v>3</v>
          </cell>
        </row>
      </sheetData>
      <sheetData sheetId="9">
        <row r="77">
          <cell r="A77" t="str">
            <v>101-gms</v>
          </cell>
          <cell r="B77" t="str">
            <v>101-gms</v>
          </cell>
          <cell r="C77" t="str">
            <v>101-gms</v>
          </cell>
        </row>
        <row r="78">
          <cell r="A78" t="str">
            <v>102-kilograms</v>
          </cell>
          <cell r="B78" t="str">
            <v>102-kilograms</v>
          </cell>
          <cell r="C78" t="str">
            <v>102-kilograms</v>
          </cell>
        </row>
        <row r="79">
          <cell r="A79" t="str">
            <v>103-litre</v>
          </cell>
          <cell r="B79" t="str">
            <v>103-litre</v>
          </cell>
          <cell r="C79" t="str">
            <v>103-litre</v>
          </cell>
        </row>
        <row r="80">
          <cell r="A80" t="str">
            <v>104-kilolitre</v>
          </cell>
          <cell r="B80" t="str">
            <v>104-kilolitre</v>
          </cell>
          <cell r="C80" t="str">
            <v>104-kilolitre</v>
          </cell>
        </row>
        <row r="81">
          <cell r="A81" t="str">
            <v>105-metre</v>
          </cell>
          <cell r="B81" t="str">
            <v>105-metre</v>
          </cell>
          <cell r="C81" t="str">
            <v>105-metre</v>
          </cell>
        </row>
        <row r="82">
          <cell r="A82" t="str">
            <v>106-kilometre</v>
          </cell>
          <cell r="B82" t="str">
            <v>106-kilometre</v>
          </cell>
          <cell r="C82" t="str">
            <v>106-kilometre</v>
          </cell>
        </row>
        <row r="83">
          <cell r="A83" t="str">
            <v>107-numbers</v>
          </cell>
          <cell r="B83" t="str">
            <v>107-numbers</v>
          </cell>
          <cell r="C83" t="str">
            <v>107-numbers</v>
          </cell>
        </row>
        <row r="84">
          <cell r="A84" t="str">
            <v>108-quintal</v>
          </cell>
          <cell r="B84" t="str">
            <v>108-quintal</v>
          </cell>
          <cell r="C84" t="str">
            <v>108-quintal</v>
          </cell>
        </row>
        <row r="85">
          <cell r="A85" t="str">
            <v>109-ton</v>
          </cell>
          <cell r="B85" t="str">
            <v>109-ton</v>
          </cell>
          <cell r="C85" t="str">
            <v>109-ton</v>
          </cell>
        </row>
        <row r="86">
          <cell r="A86" t="str">
            <v>110-pound</v>
          </cell>
          <cell r="B86" t="str">
            <v>110-pound</v>
          </cell>
          <cell r="C86" t="str">
            <v>110-pound</v>
          </cell>
        </row>
        <row r="87">
          <cell r="A87" t="str">
            <v>111-milligrams</v>
          </cell>
          <cell r="B87" t="str">
            <v>111-milligrams</v>
          </cell>
          <cell r="C87" t="str">
            <v>111-milligrams</v>
          </cell>
        </row>
        <row r="88">
          <cell r="A88" t="str">
            <v>112-carat</v>
          </cell>
          <cell r="B88" t="str">
            <v>112-carat</v>
          </cell>
          <cell r="C88" t="str">
            <v>112-carat</v>
          </cell>
        </row>
        <row r="89">
          <cell r="A89" t="str">
            <v>113-numbers (1000s)</v>
          </cell>
          <cell r="B89" t="str">
            <v>113-numbers (1000s)</v>
          </cell>
          <cell r="C89" t="str">
            <v>113-numbers (1000s)</v>
          </cell>
        </row>
        <row r="90">
          <cell r="A90" t="str">
            <v>114-kwatt</v>
          </cell>
          <cell r="B90" t="str">
            <v>114-kwatt</v>
          </cell>
          <cell r="C90" t="str">
            <v>114-kwatt</v>
          </cell>
        </row>
        <row r="91">
          <cell r="A91" t="str">
            <v>115-mwatt</v>
          </cell>
          <cell r="B91" t="str">
            <v>115-mwatt</v>
          </cell>
          <cell r="C91" t="str">
            <v>115-mwatt</v>
          </cell>
        </row>
        <row r="92">
          <cell r="A92" t="str">
            <v>116-inch</v>
          </cell>
          <cell r="B92" t="str">
            <v>116-inch</v>
          </cell>
          <cell r="C92" t="str">
            <v>116-inch</v>
          </cell>
        </row>
        <row r="93">
          <cell r="A93" t="str">
            <v>117-feet</v>
          </cell>
          <cell r="B93" t="str">
            <v>117-feet</v>
          </cell>
          <cell r="C93" t="str">
            <v>117-feet</v>
          </cell>
        </row>
        <row r="94">
          <cell r="A94" t="str">
            <v>118-sqft</v>
          </cell>
          <cell r="B94" t="str">
            <v>118-sqft</v>
          </cell>
          <cell r="C94" t="str">
            <v>118-sqft</v>
          </cell>
        </row>
        <row r="95">
          <cell r="A95" t="str">
            <v>119-acre</v>
          </cell>
          <cell r="B95" t="str">
            <v>119-acre</v>
          </cell>
          <cell r="C95" t="str">
            <v>119-acre</v>
          </cell>
        </row>
        <row r="96">
          <cell r="A96" t="str">
            <v>120-cubicft</v>
          </cell>
          <cell r="B96" t="str">
            <v>120-cubicft</v>
          </cell>
          <cell r="C96" t="str">
            <v>120-cubicft</v>
          </cell>
        </row>
        <row r="97">
          <cell r="A97" t="str">
            <v>121-sqmetre</v>
          </cell>
          <cell r="B97" t="str">
            <v>121-sqmetre</v>
          </cell>
          <cell r="C97" t="str">
            <v>121-sqmetre</v>
          </cell>
        </row>
        <row r="98">
          <cell r="A98" t="str">
            <v>122-cubicmetre</v>
          </cell>
          <cell r="B98" t="str">
            <v>122-cubicmetre</v>
          </cell>
          <cell r="C98" t="str">
            <v>122-cubicmetre</v>
          </cell>
        </row>
        <row r="99">
          <cell r="A99" t="str">
            <v>999-residual</v>
          </cell>
          <cell r="B99" t="str">
            <v>999-residual</v>
          </cell>
          <cell r="C99" t="str">
            <v>999-residual</v>
          </cell>
        </row>
      </sheetData>
      <sheetData sheetId="10">
        <row r="2">
          <cell r="J2">
            <v>37571409</v>
          </cell>
        </row>
        <row r="7">
          <cell r="J7">
            <v>247656049</v>
          </cell>
        </row>
        <row r="12">
          <cell r="H12">
            <v>0</v>
          </cell>
        </row>
        <row r="15">
          <cell r="H15">
            <v>0</v>
          </cell>
        </row>
        <row r="16">
          <cell r="J16">
            <v>0</v>
          </cell>
        </row>
        <row r="20">
          <cell r="J20">
            <v>0</v>
          </cell>
        </row>
        <row r="21">
          <cell r="J21">
            <v>285227458</v>
          </cell>
        </row>
        <row r="22">
          <cell r="J22">
            <v>0</v>
          </cell>
        </row>
        <row r="25">
          <cell r="J25">
            <v>285227458</v>
          </cell>
        </row>
        <row r="26">
          <cell r="J26">
            <v>262500</v>
          </cell>
        </row>
        <row r="28">
          <cell r="J28">
            <v>0</v>
          </cell>
        </row>
        <row r="34">
          <cell r="J34">
            <v>41408023</v>
          </cell>
        </row>
        <row r="35">
          <cell r="J35">
            <v>2070401</v>
          </cell>
        </row>
        <row r="36">
          <cell r="J36">
            <v>1304353</v>
          </cell>
        </row>
        <row r="37">
          <cell r="J37">
            <v>44782777</v>
          </cell>
        </row>
        <row r="39">
          <cell r="H39">
            <v>85489487</v>
          </cell>
        </row>
        <row r="41">
          <cell r="J41">
            <v>85489487</v>
          </cell>
        </row>
        <row r="42">
          <cell r="J42">
            <v>4274474</v>
          </cell>
        </row>
        <row r="43">
          <cell r="J43">
            <v>2692919</v>
          </cell>
        </row>
        <row r="44">
          <cell r="J44">
            <v>92456880</v>
          </cell>
        </row>
        <row r="45">
          <cell r="J45">
            <v>92456880</v>
          </cell>
        </row>
        <row r="46">
          <cell r="J46">
            <v>0</v>
          </cell>
        </row>
        <row r="48">
          <cell r="J48">
            <v>0</v>
          </cell>
        </row>
        <row r="50">
          <cell r="J50">
            <v>92456880</v>
          </cell>
        </row>
        <row r="52">
          <cell r="H52">
            <v>0</v>
          </cell>
        </row>
        <row r="53">
          <cell r="H53">
            <v>0</v>
          </cell>
        </row>
        <row r="54">
          <cell r="J54">
            <v>0</v>
          </cell>
        </row>
        <row r="55">
          <cell r="J55">
            <v>92456880</v>
          </cell>
        </row>
        <row r="57">
          <cell r="H57">
            <v>0</v>
          </cell>
        </row>
        <row r="58">
          <cell r="H58">
            <v>5547408</v>
          </cell>
        </row>
        <row r="59">
          <cell r="H59">
            <v>0</v>
          </cell>
        </row>
        <row r="60">
          <cell r="J60">
            <v>5547408</v>
          </cell>
        </row>
        <row r="61">
          <cell r="J61">
            <v>98004290</v>
          </cell>
        </row>
        <row r="63">
          <cell r="H63">
            <v>0</v>
          </cell>
        </row>
        <row r="64">
          <cell r="H64">
            <v>103177999</v>
          </cell>
        </row>
        <row r="65">
          <cell r="H65">
            <v>0</v>
          </cell>
        </row>
        <row r="66">
          <cell r="H66">
            <v>0</v>
          </cell>
        </row>
        <row r="67">
          <cell r="J67">
            <v>103177999</v>
          </cell>
        </row>
        <row r="72">
          <cell r="F72" t="str">
            <v xml:space="preserve">JAGDISH K. VALECHA </v>
          </cell>
          <cell r="J72" t="str">
            <v>AAAPV6661L</v>
          </cell>
        </row>
        <row r="73">
          <cell r="F73" t="str">
            <v xml:space="preserve">K. VALECHA </v>
          </cell>
        </row>
        <row r="77">
          <cell r="F77" t="str">
            <v xml:space="preserve">MANAGEING DIRECTOR </v>
          </cell>
        </row>
        <row r="78">
          <cell r="F78" t="str">
            <v>MUMBAI</v>
          </cell>
        </row>
        <row r="79">
          <cell r="F79" t="str">
            <v>24/09/2012</v>
          </cell>
        </row>
      </sheetData>
      <sheetData sheetId="11">
        <row r="8">
          <cell r="J8">
            <v>0</v>
          </cell>
        </row>
        <row r="9">
          <cell r="J9">
            <v>0</v>
          </cell>
          <cell r="IV9" t="str">
            <v>Yes</v>
          </cell>
        </row>
        <row r="10">
          <cell r="J10">
            <v>0</v>
          </cell>
          <cell r="IV10" t="str">
            <v>No</v>
          </cell>
        </row>
        <row r="11">
          <cell r="J11">
            <v>0</v>
          </cell>
        </row>
        <row r="12">
          <cell r="J12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J16">
            <v>0</v>
          </cell>
        </row>
        <row r="17">
          <cell r="J17">
            <v>0</v>
          </cell>
        </row>
        <row r="21">
          <cell r="J21">
            <v>0</v>
          </cell>
        </row>
      </sheetData>
      <sheetData sheetId="12"/>
      <sheetData sheetId="13">
        <row r="4">
          <cell r="P4" t="str">
            <v>N</v>
          </cell>
        </row>
        <row r="6">
          <cell r="P6">
            <v>325656160</v>
          </cell>
        </row>
        <row r="13">
          <cell r="J13">
            <v>325656160</v>
          </cell>
        </row>
        <row r="16">
          <cell r="H16">
            <v>0</v>
          </cell>
        </row>
        <row r="17">
          <cell r="J17">
            <v>325656160</v>
          </cell>
        </row>
        <row r="18">
          <cell r="J18">
            <v>104574567</v>
          </cell>
        </row>
        <row r="22">
          <cell r="J22">
            <v>177317904</v>
          </cell>
        </row>
        <row r="23">
          <cell r="J23">
            <v>252912823</v>
          </cell>
        </row>
        <row r="34">
          <cell r="J34">
            <v>1029097</v>
          </cell>
        </row>
        <row r="44">
          <cell r="J44">
            <v>6285871</v>
          </cell>
        </row>
        <row r="45">
          <cell r="J45">
            <v>247656049</v>
          </cell>
        </row>
        <row r="58">
          <cell r="J58">
            <v>0</v>
          </cell>
        </row>
        <row r="59">
          <cell r="J59">
            <v>247656049</v>
          </cell>
        </row>
        <row r="65">
          <cell r="J65">
            <v>0</v>
          </cell>
        </row>
        <row r="66">
          <cell r="J66">
            <v>247656049</v>
          </cell>
        </row>
        <row r="67">
          <cell r="J67">
            <v>247656049</v>
          </cell>
        </row>
        <row r="69">
          <cell r="J69">
            <v>0</v>
          </cell>
        </row>
        <row r="72">
          <cell r="J72">
            <v>0</v>
          </cell>
        </row>
        <row r="74">
          <cell r="J74">
            <v>0</v>
          </cell>
        </row>
        <row r="77">
          <cell r="J77">
            <v>0</v>
          </cell>
        </row>
        <row r="79">
          <cell r="J79">
            <v>0</v>
          </cell>
        </row>
      </sheetData>
      <sheetData sheetId="14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5">
          <cell r="D5">
            <v>987943985</v>
          </cell>
          <cell r="H5">
            <v>4021526</v>
          </cell>
        </row>
        <row r="6">
          <cell r="D6">
            <v>231127726</v>
          </cell>
          <cell r="H6">
            <v>1483573</v>
          </cell>
        </row>
        <row r="7">
          <cell r="D7">
            <v>99183272</v>
          </cell>
          <cell r="H7">
            <v>39600</v>
          </cell>
        </row>
        <row r="8">
          <cell r="D8">
            <v>1119888439</v>
          </cell>
          <cell r="E8">
            <v>0</v>
          </cell>
          <cell r="F8">
            <v>0</v>
          </cell>
          <cell r="G8">
            <v>0</v>
          </cell>
          <cell r="H8">
            <v>5465499</v>
          </cell>
          <cell r="I8">
            <v>0</v>
          </cell>
          <cell r="J8">
            <v>0</v>
          </cell>
        </row>
        <row r="9">
          <cell r="D9">
            <v>56472936</v>
          </cell>
          <cell r="H9">
            <v>966630</v>
          </cell>
        </row>
        <row r="11">
          <cell r="D11">
            <v>56472936</v>
          </cell>
          <cell r="E11">
            <v>0</v>
          </cell>
          <cell r="F11">
            <v>0</v>
          </cell>
          <cell r="G11">
            <v>0</v>
          </cell>
          <cell r="H11">
            <v>966630</v>
          </cell>
          <cell r="I11">
            <v>0</v>
          </cell>
          <cell r="J11">
            <v>0</v>
          </cell>
        </row>
        <row r="12">
          <cell r="D12">
            <v>167983266</v>
          </cell>
          <cell r="E12">
            <v>0</v>
          </cell>
          <cell r="F12">
            <v>0</v>
          </cell>
          <cell r="G12">
            <v>0</v>
          </cell>
          <cell r="H12">
            <v>3279299</v>
          </cell>
          <cell r="I12">
            <v>0</v>
          </cell>
          <cell r="J12">
            <v>0</v>
          </cell>
        </row>
        <row r="13">
          <cell r="D13">
            <v>4235470</v>
          </cell>
          <cell r="E13">
            <v>0</v>
          </cell>
          <cell r="F13">
            <v>0</v>
          </cell>
          <cell r="G13">
            <v>0</v>
          </cell>
          <cell r="H13">
            <v>289989</v>
          </cell>
          <cell r="I13">
            <v>0</v>
          </cell>
          <cell r="J13">
            <v>0</v>
          </cell>
        </row>
        <row r="16">
          <cell r="D16">
            <v>172218736</v>
          </cell>
          <cell r="E16">
            <v>0</v>
          </cell>
          <cell r="F16">
            <v>0</v>
          </cell>
          <cell r="G16">
            <v>0</v>
          </cell>
          <cell r="H16">
            <v>3569288</v>
          </cell>
          <cell r="I16">
            <v>0</v>
          </cell>
          <cell r="J16">
            <v>0</v>
          </cell>
        </row>
        <row r="24">
          <cell r="D24">
            <v>5</v>
          </cell>
          <cell r="E24">
            <v>10</v>
          </cell>
          <cell r="F24">
            <v>100</v>
          </cell>
          <cell r="G24">
            <v>10</v>
          </cell>
          <cell r="H24">
            <v>25</v>
          </cell>
          <cell r="I24">
            <v>20</v>
          </cell>
        </row>
        <row r="26">
          <cell r="G26">
            <v>15152103</v>
          </cell>
        </row>
        <row r="27">
          <cell r="G27">
            <v>96663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15248766</v>
          </cell>
          <cell r="H29">
            <v>0</v>
          </cell>
          <cell r="I29">
            <v>0</v>
          </cell>
        </row>
        <row r="30">
          <cell r="G30">
            <v>100050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100050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1524877</v>
          </cell>
          <cell r="H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5003</v>
          </cell>
          <cell r="H34">
            <v>0</v>
          </cell>
          <cell r="I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1529880</v>
          </cell>
          <cell r="H37">
            <v>0</v>
          </cell>
          <cell r="I37">
            <v>0</v>
          </cell>
        </row>
      </sheetData>
      <sheetData sheetId="15">
        <row r="19">
          <cell r="H19">
            <v>177317904</v>
          </cell>
        </row>
        <row r="30">
          <cell r="H30">
            <v>0</v>
          </cell>
        </row>
      </sheetData>
      <sheetData sheetId="16"/>
      <sheetData sheetId="17">
        <row r="6">
          <cell r="H6">
            <v>0</v>
          </cell>
        </row>
        <row r="16">
          <cell r="H16">
            <v>0</v>
          </cell>
        </row>
        <row r="23">
          <cell r="J23">
            <v>0</v>
          </cell>
        </row>
        <row r="25">
          <cell r="J25">
            <v>0</v>
          </cell>
        </row>
        <row r="30">
          <cell r="H30">
            <v>0</v>
          </cell>
        </row>
        <row r="32">
          <cell r="J32">
            <v>0</v>
          </cell>
        </row>
        <row r="40">
          <cell r="H40">
            <v>0</v>
          </cell>
        </row>
        <row r="41">
          <cell r="H41">
            <v>0</v>
          </cell>
        </row>
        <row r="43">
          <cell r="J43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J53">
            <v>0</v>
          </cell>
        </row>
        <row r="55">
          <cell r="J55">
            <v>0</v>
          </cell>
        </row>
        <row r="75">
          <cell r="H75">
            <v>0</v>
          </cell>
        </row>
        <row r="86">
          <cell r="J86">
            <v>0</v>
          </cell>
        </row>
        <row r="90">
          <cell r="H90">
            <v>0</v>
          </cell>
        </row>
        <row r="91">
          <cell r="J91">
            <v>0</v>
          </cell>
        </row>
        <row r="93">
          <cell r="J93">
            <v>0</v>
          </cell>
        </row>
        <row r="97">
          <cell r="J97">
            <v>0</v>
          </cell>
        </row>
      </sheetData>
      <sheetData sheetId="18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37571409</v>
          </cell>
          <cell r="H6">
            <v>37571409</v>
          </cell>
          <cell r="AN6">
            <v>0</v>
          </cell>
          <cell r="AO6">
            <v>0</v>
          </cell>
        </row>
        <row r="7">
          <cell r="H7">
            <v>247656049</v>
          </cell>
        </row>
        <row r="8">
          <cell r="D8">
            <v>0</v>
          </cell>
          <cell r="H8">
            <v>0</v>
          </cell>
        </row>
        <row r="9">
          <cell r="D9">
            <v>0</v>
          </cell>
          <cell r="H9">
            <v>0</v>
          </cell>
        </row>
        <row r="10">
          <cell r="D10">
            <v>0</v>
          </cell>
          <cell r="H10">
            <v>0</v>
          </cell>
          <cell r="AN10">
            <v>0</v>
          </cell>
          <cell r="AO10">
            <v>247656049</v>
          </cell>
        </row>
        <row r="11">
          <cell r="D11">
            <v>0</v>
          </cell>
          <cell r="H11">
            <v>0</v>
          </cell>
          <cell r="O11">
            <v>37571409</v>
          </cell>
          <cell r="P11">
            <v>0</v>
          </cell>
          <cell r="Q11">
            <v>37571409</v>
          </cell>
          <cell r="R11">
            <v>0</v>
          </cell>
          <cell r="T11">
            <v>37571409</v>
          </cell>
          <cell r="V11">
            <v>0</v>
          </cell>
          <cell r="X11">
            <v>37571409</v>
          </cell>
          <cell r="Z11">
            <v>0</v>
          </cell>
          <cell r="AB11">
            <v>37571409</v>
          </cell>
          <cell r="AD11">
            <v>0</v>
          </cell>
          <cell r="AE11">
            <v>0</v>
          </cell>
          <cell r="AF11">
            <v>37571409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</row>
        <row r="12">
          <cell r="D12">
            <v>0</v>
          </cell>
          <cell r="H12">
            <v>0</v>
          </cell>
          <cell r="O12">
            <v>247656049</v>
          </cell>
          <cell r="P12">
            <v>0</v>
          </cell>
          <cell r="Q12">
            <v>247656049</v>
          </cell>
          <cell r="R12">
            <v>0</v>
          </cell>
          <cell r="T12">
            <v>247656049</v>
          </cell>
          <cell r="V12">
            <v>0</v>
          </cell>
          <cell r="X12">
            <v>247656049</v>
          </cell>
          <cell r="Z12">
            <v>0</v>
          </cell>
          <cell r="AB12">
            <v>247656049</v>
          </cell>
          <cell r="AD12">
            <v>0</v>
          </cell>
          <cell r="AE12">
            <v>0</v>
          </cell>
          <cell r="AF12">
            <v>247656049</v>
          </cell>
          <cell r="AG12">
            <v>0</v>
          </cell>
          <cell r="AH12">
            <v>0</v>
          </cell>
          <cell r="AN12">
            <v>0</v>
          </cell>
          <cell r="AO12">
            <v>0</v>
          </cell>
        </row>
        <row r="13">
          <cell r="D13">
            <v>0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N14">
            <v>0</v>
          </cell>
          <cell r="AO14">
            <v>0</v>
          </cell>
        </row>
        <row r="15">
          <cell r="E15">
            <v>0</v>
          </cell>
          <cell r="F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N15">
            <v>0</v>
          </cell>
          <cell r="AO15">
            <v>37571409</v>
          </cell>
        </row>
        <row r="16"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N16">
            <v>0</v>
          </cell>
          <cell r="AO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G17">
            <v>0</v>
          </cell>
          <cell r="AN17">
            <v>0</v>
          </cell>
          <cell r="AO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N18">
            <v>0</v>
          </cell>
          <cell r="AO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G19">
            <v>0</v>
          </cell>
          <cell r="AN19">
            <v>0</v>
          </cell>
          <cell r="AO19">
            <v>0</v>
          </cell>
        </row>
        <row r="20">
          <cell r="AN20">
            <v>0</v>
          </cell>
          <cell r="AO20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D27">
            <v>0</v>
          </cell>
        </row>
        <row r="28">
          <cell r="F28">
            <v>0</v>
          </cell>
          <cell r="G28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1">
          <cell r="F61">
            <v>0</v>
          </cell>
        </row>
      </sheetData>
      <sheetData sheetId="19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I12">
            <v>0</v>
          </cell>
        </row>
      </sheetData>
      <sheetData sheetId="20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</sheetData>
      <sheetData sheetId="21">
        <row r="4">
          <cell r="H4">
            <v>0</v>
          </cell>
        </row>
        <row r="8">
          <cell r="H8">
            <v>0</v>
          </cell>
        </row>
        <row r="12">
          <cell r="H12">
            <v>0</v>
          </cell>
        </row>
        <row r="16">
          <cell r="H16">
            <v>0</v>
          </cell>
        </row>
        <row r="20">
          <cell r="H20">
            <v>0</v>
          </cell>
        </row>
      </sheetData>
      <sheetData sheetId="22">
        <row r="1">
          <cell r="L1">
            <v>0</v>
          </cell>
          <cell r="N1">
            <v>28522746</v>
          </cell>
          <cell r="O1">
            <v>28522746</v>
          </cell>
          <cell r="P1">
            <v>14261373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I10">
            <v>0</v>
          </cell>
          <cell r="J10">
            <v>0</v>
          </cell>
        </row>
        <row r="18">
          <cell r="I18">
            <v>500000</v>
          </cell>
          <cell r="O18">
            <v>250000</v>
          </cell>
        </row>
        <row r="19">
          <cell r="I19">
            <v>25000</v>
          </cell>
          <cell r="O19">
            <v>12500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4">
          <cell r="I24">
            <v>525000</v>
          </cell>
          <cell r="J24">
            <v>262500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40">
          <cell r="I40">
            <v>0</v>
          </cell>
          <cell r="J40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I56">
            <v>0</v>
          </cell>
          <cell r="J56">
            <v>0</v>
          </cell>
        </row>
        <row r="61">
          <cell r="J61">
            <v>262500</v>
          </cell>
        </row>
        <row r="79">
          <cell r="B79" t="str">
            <v>01-ANDAMAN AND NICOBAR ISLANDS</v>
          </cell>
        </row>
        <row r="80">
          <cell r="B80" t="str">
            <v>02-ANDHRA PRADESH</v>
          </cell>
        </row>
        <row r="81">
          <cell r="B81" t="str">
            <v>03-ARUNACHAL PRADESH</v>
          </cell>
        </row>
        <row r="82">
          <cell r="B82" t="str">
            <v>04-ASSAM</v>
          </cell>
        </row>
        <row r="83">
          <cell r="B83" t="str">
            <v>05-BIHAR</v>
          </cell>
        </row>
        <row r="84">
          <cell r="B84" t="str">
            <v>06-CHANDIGARH</v>
          </cell>
        </row>
        <row r="85">
          <cell r="B85" t="str">
            <v>07-DADRA AND NAGAR HAVELI</v>
          </cell>
        </row>
        <row r="86">
          <cell r="B86" t="str">
            <v>08-DAMAN AND DIU</v>
          </cell>
        </row>
        <row r="87">
          <cell r="B87" t="str">
            <v>09-DELHI</v>
          </cell>
        </row>
        <row r="88">
          <cell r="B88" t="str">
            <v>10-GOA</v>
          </cell>
        </row>
        <row r="89">
          <cell r="B89" t="str">
            <v>11-GUJARAT</v>
          </cell>
        </row>
        <row r="90">
          <cell r="B90" t="str">
            <v>12-HARYANA</v>
          </cell>
        </row>
        <row r="91">
          <cell r="B91" t="str">
            <v>13-HIMACHAL PRADESH</v>
          </cell>
        </row>
        <row r="92">
          <cell r="B92" t="str">
            <v>14-JAMMU AND KASHMIR</v>
          </cell>
        </row>
        <row r="93">
          <cell r="B93" t="str">
            <v>15-KARNATAKA</v>
          </cell>
        </row>
        <row r="94">
          <cell r="B94" t="str">
            <v>16-KERALA</v>
          </cell>
        </row>
        <row r="95">
          <cell r="B95" t="str">
            <v>17-LAKHSWADEEP</v>
          </cell>
        </row>
        <row r="96">
          <cell r="B96" t="str">
            <v>18-MADHYA PRADESH</v>
          </cell>
        </row>
        <row r="97">
          <cell r="B97" t="str">
            <v>19-MAHARASHTRA</v>
          </cell>
        </row>
        <row r="98">
          <cell r="B98" t="str">
            <v>20-MANIPUR</v>
          </cell>
        </row>
        <row r="99">
          <cell r="B99" t="str">
            <v>21-MEGHALAYA</v>
          </cell>
        </row>
        <row r="100">
          <cell r="B100" t="str">
            <v>22-MIZORAM</v>
          </cell>
        </row>
        <row r="101">
          <cell r="B101" t="str">
            <v>23-NAGALAND</v>
          </cell>
        </row>
        <row r="102">
          <cell r="B102" t="str">
            <v>24-ORISSA</v>
          </cell>
        </row>
        <row r="103">
          <cell r="B103" t="str">
            <v>25-PONDICHERRY</v>
          </cell>
        </row>
        <row r="104">
          <cell r="B104" t="str">
            <v>26-PUNJAB</v>
          </cell>
        </row>
        <row r="105">
          <cell r="B105" t="str">
            <v>27-RAJASTHAN</v>
          </cell>
        </row>
        <row r="106">
          <cell r="B106" t="str">
            <v>28-SIKKIM</v>
          </cell>
        </row>
        <row r="107">
          <cell r="B107" t="str">
            <v>29-TAMILNADU</v>
          </cell>
        </row>
        <row r="108">
          <cell r="B108" t="str">
            <v>30-TRIPURA</v>
          </cell>
        </row>
        <row r="109">
          <cell r="B109" t="str">
            <v>31-UTTAR PRADESH</v>
          </cell>
        </row>
        <row r="110">
          <cell r="B110" t="str">
            <v>32-WEST BENGAL</v>
          </cell>
        </row>
        <row r="111">
          <cell r="B111" t="str">
            <v>33-CHHATISHGARH</v>
          </cell>
        </row>
        <row r="112">
          <cell r="B112" t="str">
            <v>34-UTTARANCHAL</v>
          </cell>
        </row>
        <row r="113">
          <cell r="B113" t="str">
            <v>35-JHARKHAND</v>
          </cell>
        </row>
        <row r="114">
          <cell r="B114" t="str">
            <v>99-FOREIGN</v>
          </cell>
        </row>
      </sheetData>
      <sheetData sheetId="23">
        <row r="8">
          <cell r="I8">
            <v>0</v>
          </cell>
        </row>
        <row r="24">
          <cell r="I24">
            <v>0</v>
          </cell>
        </row>
        <row r="38">
          <cell r="I38">
            <v>0</v>
          </cell>
        </row>
        <row r="39">
          <cell r="I39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5">
          <cell r="G55">
            <v>262500</v>
          </cell>
        </row>
      </sheetData>
      <sheetData sheetId="24">
        <row r="1">
          <cell r="L1">
            <v>0</v>
          </cell>
          <cell r="M1">
            <v>0</v>
          </cell>
        </row>
        <row r="11">
          <cell r="M11">
            <v>0</v>
          </cell>
          <cell r="BC11">
            <v>1</v>
          </cell>
        </row>
        <row r="12">
          <cell r="C12">
            <v>21</v>
          </cell>
          <cell r="E12">
            <v>0</v>
          </cell>
          <cell r="G12">
            <v>0</v>
          </cell>
          <cell r="L12">
            <v>6</v>
          </cell>
          <cell r="O12">
            <v>0</v>
          </cell>
          <cell r="BC12" t="str">
            <v>1A</v>
          </cell>
        </row>
        <row r="13">
          <cell r="C13" t="str">
            <v>1A</v>
          </cell>
          <cell r="E13">
            <v>0</v>
          </cell>
          <cell r="G13">
            <v>0</v>
          </cell>
          <cell r="L13">
            <v>4</v>
          </cell>
          <cell r="O13">
            <v>0</v>
          </cell>
          <cell r="BC13">
            <v>21</v>
          </cell>
        </row>
        <row r="14">
          <cell r="C14">
            <v>22</v>
          </cell>
          <cell r="E14">
            <v>0</v>
          </cell>
          <cell r="G14">
            <v>0</v>
          </cell>
          <cell r="L14">
            <v>3</v>
          </cell>
          <cell r="O14">
            <v>0</v>
          </cell>
          <cell r="BC14">
            <v>22</v>
          </cell>
        </row>
        <row r="15">
          <cell r="C15" t="str">
            <v>5BB</v>
          </cell>
          <cell r="E15">
            <v>0</v>
          </cell>
          <cell r="G15">
            <v>0</v>
          </cell>
          <cell r="L15">
            <v>0</v>
          </cell>
          <cell r="O15">
            <v>0</v>
          </cell>
          <cell r="BC15" t="str">
            <v>5A1a</v>
          </cell>
        </row>
        <row r="16">
          <cell r="C16">
            <v>1</v>
          </cell>
          <cell r="E16">
            <v>0</v>
          </cell>
          <cell r="G16">
            <v>0</v>
          </cell>
          <cell r="L16">
            <v>0</v>
          </cell>
          <cell r="O16">
            <v>0</v>
          </cell>
          <cell r="BC16" t="str">
            <v>FA</v>
          </cell>
        </row>
        <row r="17">
          <cell r="C17" t="str">
            <v>DTAA</v>
          </cell>
          <cell r="E17">
            <v>0</v>
          </cell>
          <cell r="G17">
            <v>0</v>
          </cell>
          <cell r="L17">
            <v>0</v>
          </cell>
          <cell r="O17">
            <v>0</v>
          </cell>
          <cell r="BC17" t="str">
            <v>5A1b1</v>
          </cell>
        </row>
        <row r="18">
          <cell r="C18" t="str">
            <v>4A1</v>
          </cell>
          <cell r="E18">
            <v>0</v>
          </cell>
          <cell r="G18">
            <v>0</v>
          </cell>
          <cell r="L18">
            <v>0</v>
          </cell>
          <cell r="BC18" t="str">
            <v>5A1b2</v>
          </cell>
        </row>
        <row r="19">
          <cell r="C19" t="str">
            <v>5A1b2</v>
          </cell>
          <cell r="E19">
            <v>0</v>
          </cell>
          <cell r="G19">
            <v>0</v>
          </cell>
          <cell r="L19">
            <v>62</v>
          </cell>
          <cell r="BC19" t="str">
            <v>5A1b3</v>
          </cell>
        </row>
        <row r="20">
          <cell r="C20" t="str">
            <v>7A</v>
          </cell>
          <cell r="E20">
            <v>0</v>
          </cell>
          <cell r="G20">
            <v>0</v>
          </cell>
          <cell r="L20">
            <v>0</v>
          </cell>
          <cell r="BC20" t="str">
            <v>5AB1a</v>
          </cell>
        </row>
        <row r="21">
          <cell r="C21" t="str">
            <v>5A1b1</v>
          </cell>
          <cell r="E21">
            <v>0</v>
          </cell>
          <cell r="G21">
            <v>0</v>
          </cell>
          <cell r="L21">
            <v>61</v>
          </cell>
          <cell r="BC21" t="str">
            <v>5AB1b</v>
          </cell>
        </row>
        <row r="22">
          <cell r="G22">
            <v>0</v>
          </cell>
          <cell r="BC22" t="str">
            <v>5AC</v>
          </cell>
        </row>
        <row r="23">
          <cell r="BC23" t="str">
            <v>5ACA</v>
          </cell>
        </row>
        <row r="24">
          <cell r="BC24" t="str">
            <v>5B</v>
          </cell>
        </row>
        <row r="25">
          <cell r="BC25" t="str">
            <v>5BB</v>
          </cell>
        </row>
        <row r="26">
          <cell r="BC26" t="str">
            <v>5BBA</v>
          </cell>
        </row>
        <row r="27">
          <cell r="BC27" t="str">
            <v>5BBB</v>
          </cell>
        </row>
        <row r="28">
          <cell r="BC28" t="str">
            <v>5BBC</v>
          </cell>
        </row>
        <row r="29">
          <cell r="BC29" t="str">
            <v>5Ea</v>
          </cell>
        </row>
        <row r="30">
          <cell r="BC30" t="str">
            <v>5Eb</v>
          </cell>
        </row>
        <row r="31">
          <cell r="BC31" t="str">
            <v>5ACA</v>
          </cell>
        </row>
        <row r="32">
          <cell r="BC32" t="str">
            <v>5A1BA</v>
          </cell>
        </row>
        <row r="33">
          <cell r="BC33" t="str">
            <v>5BBD</v>
          </cell>
        </row>
      </sheetData>
      <sheetData sheetId="25">
        <row r="40">
          <cell r="H40">
            <v>44782777</v>
          </cell>
        </row>
        <row r="41">
          <cell r="H41">
            <v>92456880</v>
          </cell>
        </row>
        <row r="53">
          <cell r="H53">
            <v>0</v>
          </cell>
        </row>
      </sheetData>
      <sheetData sheetId="26">
        <row r="2">
          <cell r="P2">
            <v>1</v>
          </cell>
          <cell r="Q2">
            <v>1</v>
          </cell>
        </row>
        <row r="3">
          <cell r="P3">
            <v>2</v>
          </cell>
          <cell r="Q3">
            <v>2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</sheetData>
      <sheetData sheetId="27">
        <row r="3"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 t="e">
            <v>#VALUE!</v>
          </cell>
          <cell r="T4" t="e">
            <v>#VALUE!</v>
          </cell>
          <cell r="U4" t="e">
            <v>#VALUE!</v>
          </cell>
        </row>
        <row r="5">
          <cell r="S5" t="e">
            <v>#VALUE!</v>
          </cell>
          <cell r="T5" t="e">
            <v>#VALUE!</v>
          </cell>
          <cell r="U5" t="e">
            <v>#VALUE!</v>
          </cell>
        </row>
        <row r="6">
          <cell r="S6" t="e">
            <v>#VALUE!</v>
          </cell>
          <cell r="T6" t="e">
            <v>#VALUE!</v>
          </cell>
          <cell r="U6" t="e">
            <v>#VALUE!</v>
          </cell>
        </row>
        <row r="7">
          <cell r="S7" t="e">
            <v>#VALUE!</v>
          </cell>
          <cell r="T7" t="e">
            <v>#VALUE!</v>
          </cell>
          <cell r="U7" t="e">
            <v>#VALUE!</v>
          </cell>
        </row>
        <row r="8">
          <cell r="S8" t="e">
            <v>#VALUE!</v>
          </cell>
          <cell r="T8" t="e">
            <v>#VALUE!</v>
          </cell>
          <cell r="U8" t="e">
            <v>#VALUE!</v>
          </cell>
        </row>
        <row r="9">
          <cell r="S9" t="e">
            <v>#VALUE!</v>
          </cell>
          <cell r="T9" t="e">
            <v>#VALUE!</v>
          </cell>
          <cell r="U9" t="e">
            <v>#VALUE!</v>
          </cell>
        </row>
        <row r="29"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S30" t="e">
            <v>#VALUE!</v>
          </cell>
          <cell r="T30" t="e">
            <v>#VALUE!</v>
          </cell>
          <cell r="U30" t="e">
            <v>#VALUE!</v>
          </cell>
        </row>
        <row r="31">
          <cell r="S31" t="e">
            <v>#VALUE!</v>
          </cell>
          <cell r="T31" t="e">
            <v>#VALUE!</v>
          </cell>
          <cell r="U31" t="e">
            <v>#VALUE!</v>
          </cell>
        </row>
        <row r="32">
          <cell r="S32" t="e">
            <v>#VALUE!</v>
          </cell>
          <cell r="T32" t="e">
            <v>#VALUE!</v>
          </cell>
          <cell r="U32" t="e">
            <v>#VALUE!</v>
          </cell>
        </row>
        <row r="33">
          <cell r="S33" t="e">
            <v>#VALUE!</v>
          </cell>
          <cell r="T33" t="e">
            <v>#VALUE!</v>
          </cell>
          <cell r="U33" t="e">
            <v>#VALUE!</v>
          </cell>
        </row>
        <row r="34">
          <cell r="S34" t="e">
            <v>#VALUE!</v>
          </cell>
          <cell r="T34" t="e">
            <v>#VALUE!</v>
          </cell>
          <cell r="U34" t="e">
            <v>#VALUE!</v>
          </cell>
        </row>
        <row r="35">
          <cell r="S35" t="e">
            <v>#VALUE!</v>
          </cell>
          <cell r="T35" t="e">
            <v>#VALUE!</v>
          </cell>
          <cell r="U35" t="e">
            <v>#VALUE!</v>
          </cell>
        </row>
        <row r="44">
          <cell r="F44">
            <v>5069213</v>
          </cell>
        </row>
      </sheetData>
      <sheetData sheetId="28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0</v>
          </cell>
        </row>
        <row r="17">
          <cell r="I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29">
        <row r="13">
          <cell r="E13">
            <v>0</v>
          </cell>
          <cell r="F13">
            <v>0</v>
          </cell>
          <cell r="G13">
            <v>0</v>
          </cell>
        </row>
        <row r="16">
          <cell r="G16">
            <v>0</v>
          </cell>
        </row>
        <row r="17">
          <cell r="G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30">
        <row r="3">
          <cell r="J3">
            <v>5069213</v>
          </cell>
          <cell r="Z3" t="str">
            <v>INTERIM</v>
          </cell>
        </row>
        <row r="4">
          <cell r="J4">
            <v>0</v>
          </cell>
          <cell r="Z4" t="str">
            <v>FINAL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3">
          <cell r="I13">
            <v>5069213</v>
          </cell>
        </row>
        <row r="21">
          <cell r="H21">
            <v>131400</v>
          </cell>
        </row>
        <row r="22">
          <cell r="H22">
            <v>131400</v>
          </cell>
        </row>
        <row r="23">
          <cell r="H23">
            <v>131400</v>
          </cell>
        </row>
        <row r="24">
          <cell r="H24">
            <v>131400</v>
          </cell>
        </row>
        <row r="25">
          <cell r="H25">
            <v>131400</v>
          </cell>
        </row>
        <row r="26">
          <cell r="H26">
            <v>131400</v>
          </cell>
        </row>
        <row r="27">
          <cell r="H27">
            <v>11563</v>
          </cell>
        </row>
        <row r="28">
          <cell r="H28">
            <v>11563</v>
          </cell>
        </row>
        <row r="29">
          <cell r="H29">
            <v>11563</v>
          </cell>
        </row>
        <row r="30">
          <cell r="H30">
            <v>11563</v>
          </cell>
        </row>
        <row r="31">
          <cell r="H31">
            <v>11563</v>
          </cell>
        </row>
        <row r="32">
          <cell r="H32">
            <v>11563</v>
          </cell>
        </row>
        <row r="33">
          <cell r="H33">
            <v>40000</v>
          </cell>
        </row>
        <row r="34">
          <cell r="H34">
            <v>40000</v>
          </cell>
        </row>
        <row r="35">
          <cell r="H35">
            <v>40000</v>
          </cell>
        </row>
        <row r="36">
          <cell r="H36">
            <v>40000</v>
          </cell>
        </row>
        <row r="37">
          <cell r="H37">
            <v>40000</v>
          </cell>
        </row>
        <row r="38">
          <cell r="H38">
            <v>3520</v>
          </cell>
        </row>
        <row r="39">
          <cell r="H39">
            <v>3520</v>
          </cell>
        </row>
        <row r="40">
          <cell r="H40">
            <v>3520</v>
          </cell>
        </row>
        <row r="41">
          <cell r="H41">
            <v>3520</v>
          </cell>
        </row>
        <row r="42">
          <cell r="H42">
            <v>3520</v>
          </cell>
        </row>
        <row r="43">
          <cell r="H43">
            <v>3520</v>
          </cell>
        </row>
        <row r="44">
          <cell r="H44">
            <v>3520</v>
          </cell>
        </row>
        <row r="45">
          <cell r="H45">
            <v>36480</v>
          </cell>
        </row>
        <row r="46">
          <cell r="H46">
            <v>44000</v>
          </cell>
        </row>
        <row r="47">
          <cell r="H47">
            <v>44000</v>
          </cell>
        </row>
        <row r="48">
          <cell r="H48">
            <v>44000</v>
          </cell>
        </row>
        <row r="49">
          <cell r="H49">
            <v>44000</v>
          </cell>
        </row>
        <row r="50">
          <cell r="H50">
            <v>44000</v>
          </cell>
        </row>
        <row r="51">
          <cell r="H51">
            <v>44000</v>
          </cell>
        </row>
        <row r="52">
          <cell r="H52">
            <v>44000</v>
          </cell>
        </row>
        <row r="53">
          <cell r="H53">
            <v>44000</v>
          </cell>
        </row>
        <row r="54">
          <cell r="H54">
            <v>44000</v>
          </cell>
        </row>
        <row r="55">
          <cell r="H55">
            <v>44000</v>
          </cell>
        </row>
        <row r="56">
          <cell r="H56">
            <v>44000</v>
          </cell>
        </row>
        <row r="57">
          <cell r="H57">
            <v>44000</v>
          </cell>
        </row>
        <row r="58">
          <cell r="H58">
            <v>8800</v>
          </cell>
        </row>
        <row r="59">
          <cell r="H59">
            <v>9680</v>
          </cell>
        </row>
        <row r="60">
          <cell r="H60">
            <v>4356</v>
          </cell>
        </row>
        <row r="61">
          <cell r="H61">
            <v>11616</v>
          </cell>
        </row>
        <row r="62">
          <cell r="H62">
            <v>164919</v>
          </cell>
        </row>
        <row r="63">
          <cell r="H63">
            <v>107696</v>
          </cell>
        </row>
        <row r="64">
          <cell r="H64">
            <v>164919</v>
          </cell>
        </row>
        <row r="65">
          <cell r="H65">
            <v>6251</v>
          </cell>
        </row>
        <row r="66">
          <cell r="H66">
            <v>6251</v>
          </cell>
        </row>
        <row r="67">
          <cell r="H67">
            <v>6251</v>
          </cell>
        </row>
        <row r="68">
          <cell r="H68">
            <v>163126</v>
          </cell>
        </row>
        <row r="69">
          <cell r="H69">
            <v>6251</v>
          </cell>
        </row>
        <row r="70">
          <cell r="H70">
            <v>6251</v>
          </cell>
        </row>
        <row r="71">
          <cell r="H71">
            <v>6251</v>
          </cell>
        </row>
        <row r="72">
          <cell r="H72">
            <v>82500</v>
          </cell>
        </row>
        <row r="73">
          <cell r="H73">
            <v>82500</v>
          </cell>
        </row>
        <row r="74">
          <cell r="H74">
            <v>82500</v>
          </cell>
        </row>
        <row r="75">
          <cell r="H75">
            <v>82500</v>
          </cell>
        </row>
        <row r="76">
          <cell r="H76">
            <v>82500</v>
          </cell>
        </row>
        <row r="77">
          <cell r="H77">
            <v>82500</v>
          </cell>
        </row>
        <row r="78">
          <cell r="H78">
            <v>7260</v>
          </cell>
        </row>
        <row r="79">
          <cell r="H79">
            <v>3977</v>
          </cell>
        </row>
        <row r="80">
          <cell r="H80">
            <v>47600</v>
          </cell>
        </row>
        <row r="81">
          <cell r="H81">
            <v>26103</v>
          </cell>
        </row>
        <row r="82">
          <cell r="H82">
            <v>47600</v>
          </cell>
        </row>
        <row r="83">
          <cell r="H83">
            <v>47600</v>
          </cell>
        </row>
        <row r="84">
          <cell r="H84">
            <v>47600</v>
          </cell>
        </row>
        <row r="85">
          <cell r="H85">
            <v>888843</v>
          </cell>
        </row>
        <row r="86">
          <cell r="H86">
            <v>33032</v>
          </cell>
        </row>
        <row r="87">
          <cell r="H87">
            <v>234</v>
          </cell>
        </row>
        <row r="88">
          <cell r="H88">
            <v>893</v>
          </cell>
        </row>
        <row r="89">
          <cell r="H89">
            <v>176</v>
          </cell>
        </row>
        <row r="90">
          <cell r="H90">
            <v>4699</v>
          </cell>
        </row>
        <row r="91">
          <cell r="H91">
            <v>16</v>
          </cell>
        </row>
        <row r="92">
          <cell r="H92">
            <v>197</v>
          </cell>
        </row>
        <row r="93">
          <cell r="H93">
            <v>215</v>
          </cell>
        </row>
        <row r="94">
          <cell r="H94">
            <v>2618</v>
          </cell>
        </row>
        <row r="95">
          <cell r="H95">
            <v>44</v>
          </cell>
        </row>
        <row r="96">
          <cell r="H96">
            <v>107</v>
          </cell>
        </row>
        <row r="97">
          <cell r="H97">
            <v>419</v>
          </cell>
        </row>
        <row r="98">
          <cell r="H98">
            <v>524</v>
          </cell>
        </row>
        <row r="99">
          <cell r="H99">
            <v>61</v>
          </cell>
        </row>
        <row r="100">
          <cell r="H100">
            <v>5139</v>
          </cell>
        </row>
        <row r="101">
          <cell r="H101">
            <v>5</v>
          </cell>
        </row>
        <row r="102">
          <cell r="H102">
            <v>25</v>
          </cell>
        </row>
        <row r="103">
          <cell r="H103">
            <v>27</v>
          </cell>
        </row>
        <row r="104">
          <cell r="H104">
            <v>38</v>
          </cell>
        </row>
        <row r="105">
          <cell r="H105">
            <v>65</v>
          </cell>
        </row>
        <row r="106">
          <cell r="H106">
            <v>70</v>
          </cell>
        </row>
        <row r="107">
          <cell r="H107">
            <v>76</v>
          </cell>
        </row>
        <row r="108">
          <cell r="H108">
            <v>79</v>
          </cell>
        </row>
        <row r="109">
          <cell r="H109">
            <v>98</v>
          </cell>
        </row>
        <row r="110">
          <cell r="H110">
            <v>112</v>
          </cell>
        </row>
        <row r="111">
          <cell r="H111">
            <v>117</v>
          </cell>
        </row>
        <row r="112">
          <cell r="H112">
            <v>117</v>
          </cell>
        </row>
        <row r="113">
          <cell r="H113">
            <v>174</v>
          </cell>
        </row>
        <row r="114">
          <cell r="H114">
            <v>191</v>
          </cell>
        </row>
        <row r="115">
          <cell r="H115">
            <v>221</v>
          </cell>
        </row>
        <row r="116">
          <cell r="H116">
            <v>239</v>
          </cell>
        </row>
        <row r="117">
          <cell r="H117">
            <v>302</v>
          </cell>
        </row>
        <row r="118">
          <cell r="H118">
            <v>312</v>
          </cell>
        </row>
        <row r="119">
          <cell r="H119">
            <v>477</v>
          </cell>
        </row>
        <row r="120">
          <cell r="H120">
            <v>1161</v>
          </cell>
        </row>
        <row r="121">
          <cell r="H121">
            <v>6481</v>
          </cell>
        </row>
        <row r="122">
          <cell r="H122">
            <v>450</v>
          </cell>
        </row>
        <row r="123">
          <cell r="H123">
            <v>379</v>
          </cell>
        </row>
        <row r="124">
          <cell r="H124">
            <v>40</v>
          </cell>
        </row>
        <row r="125">
          <cell r="H125">
            <v>149</v>
          </cell>
        </row>
        <row r="126">
          <cell r="H126">
            <v>320</v>
          </cell>
        </row>
        <row r="127">
          <cell r="H127">
            <v>262</v>
          </cell>
        </row>
        <row r="128">
          <cell r="H128">
            <v>10990</v>
          </cell>
        </row>
        <row r="129">
          <cell r="H129">
            <v>44</v>
          </cell>
        </row>
        <row r="130">
          <cell r="H130">
            <v>1024</v>
          </cell>
        </row>
        <row r="131">
          <cell r="H131">
            <v>11</v>
          </cell>
        </row>
        <row r="132">
          <cell r="H132">
            <v>22</v>
          </cell>
        </row>
        <row r="133">
          <cell r="H133">
            <v>26</v>
          </cell>
        </row>
        <row r="134">
          <cell r="H134">
            <v>36</v>
          </cell>
        </row>
        <row r="135">
          <cell r="H135">
            <v>44</v>
          </cell>
        </row>
        <row r="136">
          <cell r="H136">
            <v>51</v>
          </cell>
        </row>
        <row r="137">
          <cell r="H137">
            <v>56</v>
          </cell>
        </row>
        <row r="138">
          <cell r="H138">
            <v>58</v>
          </cell>
        </row>
        <row r="139">
          <cell r="H139">
            <v>60</v>
          </cell>
        </row>
        <row r="140">
          <cell r="H140">
            <v>66</v>
          </cell>
        </row>
        <row r="141">
          <cell r="H141">
            <v>69</v>
          </cell>
        </row>
        <row r="142">
          <cell r="H142">
            <v>70</v>
          </cell>
        </row>
        <row r="143">
          <cell r="H143">
            <v>88</v>
          </cell>
        </row>
        <row r="144">
          <cell r="H144">
            <v>91</v>
          </cell>
        </row>
        <row r="145">
          <cell r="H145">
            <v>101</v>
          </cell>
        </row>
        <row r="146">
          <cell r="H146">
            <v>103</v>
          </cell>
        </row>
        <row r="147">
          <cell r="H147">
            <v>107</v>
          </cell>
        </row>
        <row r="148">
          <cell r="H148">
            <v>111</v>
          </cell>
        </row>
        <row r="149">
          <cell r="H149">
            <v>119</v>
          </cell>
        </row>
        <row r="150">
          <cell r="H150">
            <v>127</v>
          </cell>
        </row>
        <row r="151">
          <cell r="H151">
            <v>144</v>
          </cell>
        </row>
        <row r="152">
          <cell r="H152">
            <v>169</v>
          </cell>
        </row>
        <row r="153">
          <cell r="H153">
            <v>201</v>
          </cell>
        </row>
        <row r="154">
          <cell r="H154">
            <v>206</v>
          </cell>
        </row>
        <row r="155">
          <cell r="H155">
            <v>227</v>
          </cell>
        </row>
        <row r="156">
          <cell r="H156">
            <v>234</v>
          </cell>
        </row>
        <row r="157">
          <cell r="H157">
            <v>238</v>
          </cell>
        </row>
        <row r="158">
          <cell r="H158">
            <v>244</v>
          </cell>
        </row>
        <row r="159">
          <cell r="H159">
            <v>258</v>
          </cell>
        </row>
        <row r="160">
          <cell r="H160">
            <v>263</v>
          </cell>
        </row>
        <row r="161">
          <cell r="H161">
            <v>275</v>
          </cell>
        </row>
        <row r="162">
          <cell r="H162">
            <v>281</v>
          </cell>
        </row>
        <row r="163">
          <cell r="H163">
            <v>282</v>
          </cell>
        </row>
        <row r="164">
          <cell r="H164">
            <v>312</v>
          </cell>
        </row>
        <row r="165">
          <cell r="H165">
            <v>328</v>
          </cell>
        </row>
        <row r="166">
          <cell r="H166">
            <v>350</v>
          </cell>
        </row>
        <row r="167">
          <cell r="H167">
            <v>353</v>
          </cell>
        </row>
        <row r="168">
          <cell r="H168">
            <v>353</v>
          </cell>
        </row>
        <row r="169">
          <cell r="H169">
            <v>363</v>
          </cell>
        </row>
        <row r="170">
          <cell r="H170">
            <v>398</v>
          </cell>
        </row>
        <row r="171">
          <cell r="H171">
            <v>410</v>
          </cell>
        </row>
        <row r="172">
          <cell r="H172">
            <v>483</v>
          </cell>
        </row>
        <row r="173">
          <cell r="H173">
            <v>508</v>
          </cell>
        </row>
        <row r="174">
          <cell r="H174">
            <v>530</v>
          </cell>
        </row>
        <row r="175">
          <cell r="H175">
            <v>546</v>
          </cell>
        </row>
        <row r="176">
          <cell r="H176">
            <v>636</v>
          </cell>
        </row>
        <row r="177">
          <cell r="H177">
            <v>645</v>
          </cell>
        </row>
        <row r="178">
          <cell r="H178">
            <v>664</v>
          </cell>
        </row>
        <row r="179">
          <cell r="H179">
            <v>784</v>
          </cell>
        </row>
        <row r="180">
          <cell r="H180">
            <v>885</v>
          </cell>
        </row>
        <row r="181">
          <cell r="H181">
            <v>901</v>
          </cell>
        </row>
        <row r="182">
          <cell r="H182">
            <v>906</v>
          </cell>
        </row>
        <row r="183">
          <cell r="H183">
            <v>912</v>
          </cell>
        </row>
        <row r="184">
          <cell r="H184">
            <v>973</v>
          </cell>
        </row>
        <row r="185">
          <cell r="H185">
            <v>1504</v>
          </cell>
        </row>
        <row r="186">
          <cell r="H186">
            <v>1517</v>
          </cell>
        </row>
        <row r="187">
          <cell r="H187">
            <v>1561</v>
          </cell>
        </row>
        <row r="188">
          <cell r="H188">
            <v>1575</v>
          </cell>
        </row>
        <row r="189">
          <cell r="H189">
            <v>1750</v>
          </cell>
        </row>
        <row r="190">
          <cell r="H190">
            <v>1799</v>
          </cell>
        </row>
        <row r="191">
          <cell r="H191">
            <v>1832</v>
          </cell>
        </row>
        <row r="192">
          <cell r="H192">
            <v>2006</v>
          </cell>
        </row>
        <row r="193">
          <cell r="H193">
            <v>2979</v>
          </cell>
        </row>
        <row r="194">
          <cell r="H194">
            <v>3009</v>
          </cell>
        </row>
        <row r="195">
          <cell r="H195">
            <v>3078</v>
          </cell>
        </row>
        <row r="196">
          <cell r="H196">
            <v>3973</v>
          </cell>
        </row>
        <row r="197">
          <cell r="H197">
            <v>6010</v>
          </cell>
        </row>
        <row r="198">
          <cell r="H198">
            <v>6467</v>
          </cell>
        </row>
        <row r="199">
          <cell r="H199">
            <v>6948</v>
          </cell>
        </row>
        <row r="200">
          <cell r="H200">
            <v>4</v>
          </cell>
        </row>
        <row r="201">
          <cell r="H201">
            <v>143</v>
          </cell>
        </row>
        <row r="202">
          <cell r="H202">
            <v>245</v>
          </cell>
        </row>
        <row r="203">
          <cell r="H203">
            <v>310</v>
          </cell>
        </row>
        <row r="204">
          <cell r="H204">
            <v>25</v>
          </cell>
        </row>
        <row r="205">
          <cell r="H205">
            <v>44</v>
          </cell>
        </row>
        <row r="206">
          <cell r="H206">
            <v>46</v>
          </cell>
        </row>
        <row r="207">
          <cell r="H207">
            <v>61</v>
          </cell>
        </row>
        <row r="208">
          <cell r="H208">
            <v>72</v>
          </cell>
        </row>
        <row r="209">
          <cell r="H209">
            <v>42</v>
          </cell>
        </row>
        <row r="210">
          <cell r="H210">
            <v>1576</v>
          </cell>
        </row>
        <row r="211">
          <cell r="H211">
            <v>483</v>
          </cell>
        </row>
        <row r="212">
          <cell r="H212">
            <v>48</v>
          </cell>
        </row>
        <row r="213">
          <cell r="H213">
            <v>130</v>
          </cell>
        </row>
        <row r="214">
          <cell r="H214">
            <v>148</v>
          </cell>
        </row>
        <row r="215">
          <cell r="H215">
            <v>454</v>
          </cell>
        </row>
        <row r="216">
          <cell r="H216">
            <v>3143</v>
          </cell>
        </row>
        <row r="217">
          <cell r="H217">
            <v>72</v>
          </cell>
        </row>
        <row r="218">
          <cell r="H218">
            <v>181</v>
          </cell>
        </row>
        <row r="219">
          <cell r="H219">
            <v>320</v>
          </cell>
        </row>
        <row r="220">
          <cell r="H220">
            <v>402</v>
          </cell>
        </row>
        <row r="221">
          <cell r="H221">
            <v>449</v>
          </cell>
        </row>
        <row r="222">
          <cell r="H222">
            <v>448</v>
          </cell>
        </row>
        <row r="223">
          <cell r="H223">
            <v>457</v>
          </cell>
        </row>
        <row r="224">
          <cell r="H224">
            <v>789</v>
          </cell>
        </row>
        <row r="225">
          <cell r="H225">
            <v>799</v>
          </cell>
        </row>
        <row r="226">
          <cell r="H226">
            <v>231</v>
          </cell>
        </row>
        <row r="227">
          <cell r="H227">
            <v>11</v>
          </cell>
        </row>
        <row r="228">
          <cell r="H228">
            <v>16</v>
          </cell>
        </row>
        <row r="229">
          <cell r="H229">
            <v>19</v>
          </cell>
        </row>
        <row r="230">
          <cell r="H230">
            <v>19</v>
          </cell>
        </row>
        <row r="231">
          <cell r="H231">
            <v>30</v>
          </cell>
        </row>
        <row r="232">
          <cell r="H232">
            <v>38</v>
          </cell>
        </row>
        <row r="233">
          <cell r="H233">
            <v>40</v>
          </cell>
        </row>
        <row r="234">
          <cell r="H234">
            <v>43</v>
          </cell>
        </row>
        <row r="235">
          <cell r="H235">
            <v>45</v>
          </cell>
        </row>
        <row r="236">
          <cell r="H236">
            <v>48</v>
          </cell>
        </row>
        <row r="237">
          <cell r="H237">
            <v>48</v>
          </cell>
        </row>
        <row r="238">
          <cell r="H238">
            <v>51</v>
          </cell>
        </row>
        <row r="239">
          <cell r="H239">
            <v>51</v>
          </cell>
        </row>
        <row r="240">
          <cell r="H240">
            <v>58</v>
          </cell>
        </row>
        <row r="241">
          <cell r="H241">
            <v>62</v>
          </cell>
        </row>
        <row r="242">
          <cell r="H242">
            <v>67</v>
          </cell>
        </row>
        <row r="243">
          <cell r="H243">
            <v>68</v>
          </cell>
        </row>
        <row r="244">
          <cell r="H244">
            <v>70</v>
          </cell>
        </row>
        <row r="245">
          <cell r="H245">
            <v>71</v>
          </cell>
        </row>
        <row r="246">
          <cell r="H246">
            <v>95</v>
          </cell>
        </row>
        <row r="247">
          <cell r="H247">
            <v>103</v>
          </cell>
        </row>
        <row r="248">
          <cell r="H248">
            <v>108</v>
          </cell>
        </row>
        <row r="249">
          <cell r="H249">
            <v>110</v>
          </cell>
        </row>
        <row r="250">
          <cell r="H250">
            <v>111</v>
          </cell>
        </row>
        <row r="251">
          <cell r="H251">
            <v>120</v>
          </cell>
        </row>
        <row r="252">
          <cell r="H252">
            <v>127</v>
          </cell>
        </row>
        <row r="253">
          <cell r="H253">
            <v>133</v>
          </cell>
        </row>
        <row r="254">
          <cell r="H254">
            <v>138</v>
          </cell>
        </row>
        <row r="255">
          <cell r="H255">
            <v>187</v>
          </cell>
        </row>
        <row r="256">
          <cell r="H256">
            <v>207</v>
          </cell>
        </row>
        <row r="257">
          <cell r="H257">
            <v>243</v>
          </cell>
        </row>
        <row r="258">
          <cell r="H258">
            <v>244</v>
          </cell>
        </row>
        <row r="259">
          <cell r="H259">
            <v>262</v>
          </cell>
        </row>
        <row r="260">
          <cell r="H260">
            <v>282</v>
          </cell>
        </row>
        <row r="261">
          <cell r="H261">
            <v>312</v>
          </cell>
        </row>
        <row r="262">
          <cell r="H262">
            <v>350</v>
          </cell>
        </row>
        <row r="263">
          <cell r="H263">
            <v>354</v>
          </cell>
        </row>
        <row r="264">
          <cell r="H264">
            <v>362</v>
          </cell>
        </row>
        <row r="265">
          <cell r="H265">
            <v>362</v>
          </cell>
        </row>
        <row r="266">
          <cell r="H266">
            <v>388</v>
          </cell>
        </row>
        <row r="267">
          <cell r="H267">
            <v>390</v>
          </cell>
        </row>
        <row r="268">
          <cell r="H268">
            <v>409</v>
          </cell>
        </row>
        <row r="269">
          <cell r="H269">
            <v>420</v>
          </cell>
        </row>
        <row r="270">
          <cell r="H270">
            <v>496</v>
          </cell>
        </row>
        <row r="271">
          <cell r="H271">
            <v>497</v>
          </cell>
        </row>
        <row r="272">
          <cell r="H272">
            <v>499</v>
          </cell>
        </row>
        <row r="273">
          <cell r="H273">
            <v>518</v>
          </cell>
        </row>
        <row r="274">
          <cell r="H274">
            <v>530</v>
          </cell>
        </row>
        <row r="275">
          <cell r="H275">
            <v>546</v>
          </cell>
        </row>
        <row r="276">
          <cell r="H276">
            <v>547</v>
          </cell>
        </row>
        <row r="277">
          <cell r="H277">
            <v>600</v>
          </cell>
        </row>
        <row r="278">
          <cell r="H278">
            <v>644</v>
          </cell>
        </row>
        <row r="279">
          <cell r="H279">
            <v>668</v>
          </cell>
        </row>
        <row r="280">
          <cell r="H280">
            <v>709</v>
          </cell>
        </row>
        <row r="281">
          <cell r="H281">
            <v>769</v>
          </cell>
        </row>
        <row r="282">
          <cell r="H282">
            <v>884</v>
          </cell>
        </row>
        <row r="283">
          <cell r="H283">
            <v>901</v>
          </cell>
        </row>
        <row r="284">
          <cell r="H284">
            <v>911</v>
          </cell>
        </row>
        <row r="285">
          <cell r="H285">
            <v>925</v>
          </cell>
        </row>
        <row r="286">
          <cell r="H286">
            <v>969</v>
          </cell>
        </row>
        <row r="287">
          <cell r="H287">
            <v>986</v>
          </cell>
        </row>
        <row r="288">
          <cell r="H288">
            <v>1140</v>
          </cell>
        </row>
        <row r="289">
          <cell r="H289">
            <v>1157</v>
          </cell>
        </row>
        <row r="290">
          <cell r="H290">
            <v>1504</v>
          </cell>
        </row>
        <row r="291">
          <cell r="H291">
            <v>1555</v>
          </cell>
        </row>
        <row r="292">
          <cell r="H292">
            <v>1561</v>
          </cell>
        </row>
        <row r="293">
          <cell r="H293">
            <v>1575</v>
          </cell>
        </row>
        <row r="294">
          <cell r="H294">
            <v>1750</v>
          </cell>
        </row>
        <row r="295">
          <cell r="H295">
            <v>1799</v>
          </cell>
        </row>
        <row r="296">
          <cell r="H296">
            <v>1940</v>
          </cell>
        </row>
        <row r="297">
          <cell r="H297">
            <v>2006</v>
          </cell>
        </row>
        <row r="298">
          <cell r="H298">
            <v>2153</v>
          </cell>
        </row>
        <row r="299">
          <cell r="H299">
            <v>3009</v>
          </cell>
        </row>
        <row r="300">
          <cell r="H300">
            <v>3302</v>
          </cell>
        </row>
        <row r="301">
          <cell r="H301">
            <v>4115</v>
          </cell>
        </row>
        <row r="302">
          <cell r="H302">
            <v>6138</v>
          </cell>
        </row>
        <row r="303">
          <cell r="H303">
            <v>6467</v>
          </cell>
        </row>
        <row r="304">
          <cell r="H304">
            <v>11337</v>
          </cell>
        </row>
        <row r="305">
          <cell r="H305">
            <v>3</v>
          </cell>
        </row>
        <row r="306">
          <cell r="H306">
            <v>29</v>
          </cell>
        </row>
        <row r="307">
          <cell r="H307">
            <v>4</v>
          </cell>
        </row>
        <row r="308">
          <cell r="H308">
            <v>21</v>
          </cell>
        </row>
        <row r="309">
          <cell r="H309">
            <v>131</v>
          </cell>
        </row>
        <row r="310">
          <cell r="H310">
            <v>248</v>
          </cell>
        </row>
        <row r="311">
          <cell r="H311">
            <v>1103</v>
          </cell>
        </row>
        <row r="312">
          <cell r="H312">
            <v>241</v>
          </cell>
        </row>
        <row r="313">
          <cell r="H313">
            <v>264</v>
          </cell>
        </row>
        <row r="314">
          <cell r="H314">
            <v>466</v>
          </cell>
        </row>
        <row r="315">
          <cell r="H315">
            <v>182</v>
          </cell>
        </row>
        <row r="316">
          <cell r="H316">
            <v>259</v>
          </cell>
        </row>
        <row r="317">
          <cell r="H317">
            <v>487</v>
          </cell>
        </row>
        <row r="318">
          <cell r="H318">
            <v>327</v>
          </cell>
        </row>
        <row r="319">
          <cell r="H319">
            <v>84</v>
          </cell>
        </row>
        <row r="320">
          <cell r="H320">
            <v>225</v>
          </cell>
        </row>
        <row r="321">
          <cell r="H321">
            <v>1326</v>
          </cell>
        </row>
        <row r="322">
          <cell r="H322">
            <v>51</v>
          </cell>
        </row>
        <row r="323">
          <cell r="H323">
            <v>1</v>
          </cell>
        </row>
        <row r="324">
          <cell r="H324">
            <v>11</v>
          </cell>
        </row>
        <row r="325">
          <cell r="H325">
            <v>12</v>
          </cell>
        </row>
        <row r="326">
          <cell r="H326">
            <v>23</v>
          </cell>
        </row>
        <row r="327">
          <cell r="H327">
            <v>44</v>
          </cell>
        </row>
        <row r="328">
          <cell r="H328">
            <v>47</v>
          </cell>
        </row>
        <row r="329">
          <cell r="H329">
            <v>55</v>
          </cell>
        </row>
        <row r="330">
          <cell r="H330">
            <v>59</v>
          </cell>
        </row>
        <row r="331">
          <cell r="H331">
            <v>61</v>
          </cell>
        </row>
        <row r="332">
          <cell r="H332">
            <v>67</v>
          </cell>
        </row>
        <row r="333">
          <cell r="H333">
            <v>68</v>
          </cell>
        </row>
        <row r="334">
          <cell r="H334">
            <v>71</v>
          </cell>
        </row>
        <row r="335">
          <cell r="H335">
            <v>97</v>
          </cell>
        </row>
        <row r="336">
          <cell r="H336">
            <v>97</v>
          </cell>
        </row>
        <row r="337">
          <cell r="H337">
            <v>112</v>
          </cell>
        </row>
        <row r="338">
          <cell r="H338">
            <v>119</v>
          </cell>
        </row>
        <row r="339">
          <cell r="H339">
            <v>122</v>
          </cell>
        </row>
        <row r="340">
          <cell r="H340">
            <v>122</v>
          </cell>
        </row>
        <row r="341">
          <cell r="H341">
            <v>123</v>
          </cell>
        </row>
        <row r="342">
          <cell r="H342">
            <v>132</v>
          </cell>
        </row>
        <row r="343">
          <cell r="H343">
            <v>153</v>
          </cell>
        </row>
        <row r="344">
          <cell r="H344">
            <v>165</v>
          </cell>
        </row>
        <row r="345">
          <cell r="H345">
            <v>168</v>
          </cell>
        </row>
        <row r="346">
          <cell r="H346">
            <v>173</v>
          </cell>
        </row>
        <row r="347">
          <cell r="H347">
            <v>194</v>
          </cell>
        </row>
        <row r="348">
          <cell r="H348">
            <v>198</v>
          </cell>
        </row>
        <row r="349">
          <cell r="H349">
            <v>214</v>
          </cell>
        </row>
        <row r="350">
          <cell r="H350">
            <v>242</v>
          </cell>
        </row>
        <row r="351">
          <cell r="H351">
            <v>246</v>
          </cell>
        </row>
        <row r="352">
          <cell r="H352">
            <v>247</v>
          </cell>
        </row>
        <row r="353">
          <cell r="H353">
            <v>261</v>
          </cell>
        </row>
        <row r="354">
          <cell r="H354">
            <v>270</v>
          </cell>
        </row>
        <row r="355">
          <cell r="H355">
            <v>281</v>
          </cell>
        </row>
        <row r="356">
          <cell r="H356">
            <v>293</v>
          </cell>
        </row>
        <row r="357">
          <cell r="H357">
            <v>294</v>
          </cell>
        </row>
        <row r="358">
          <cell r="H358">
            <v>305</v>
          </cell>
        </row>
        <row r="359">
          <cell r="H359">
            <v>308</v>
          </cell>
        </row>
        <row r="360">
          <cell r="H360">
            <v>319</v>
          </cell>
        </row>
        <row r="361">
          <cell r="H361">
            <v>336</v>
          </cell>
        </row>
        <row r="362">
          <cell r="H362">
            <v>350</v>
          </cell>
        </row>
        <row r="363">
          <cell r="H363">
            <v>353</v>
          </cell>
        </row>
        <row r="364">
          <cell r="H364">
            <v>363</v>
          </cell>
        </row>
        <row r="365">
          <cell r="H365">
            <v>369</v>
          </cell>
        </row>
        <row r="366">
          <cell r="H366">
            <v>396</v>
          </cell>
        </row>
        <row r="367">
          <cell r="H367">
            <v>421</v>
          </cell>
        </row>
        <row r="368">
          <cell r="H368">
            <v>434</v>
          </cell>
        </row>
        <row r="369">
          <cell r="H369">
            <v>448</v>
          </cell>
        </row>
        <row r="370">
          <cell r="H370">
            <v>511</v>
          </cell>
        </row>
        <row r="371">
          <cell r="H371">
            <v>536</v>
          </cell>
        </row>
        <row r="372">
          <cell r="H372">
            <v>547</v>
          </cell>
        </row>
        <row r="373">
          <cell r="H373">
            <v>617</v>
          </cell>
        </row>
        <row r="374">
          <cell r="H374">
            <v>645</v>
          </cell>
        </row>
        <row r="375">
          <cell r="H375">
            <v>689</v>
          </cell>
        </row>
        <row r="376">
          <cell r="H376">
            <v>867</v>
          </cell>
        </row>
        <row r="377">
          <cell r="H377">
            <v>869</v>
          </cell>
        </row>
        <row r="378">
          <cell r="H378">
            <v>901</v>
          </cell>
        </row>
        <row r="379">
          <cell r="H379">
            <v>925</v>
          </cell>
        </row>
        <row r="380">
          <cell r="H380">
            <v>968</v>
          </cell>
        </row>
        <row r="381">
          <cell r="H381">
            <v>1010</v>
          </cell>
        </row>
        <row r="382">
          <cell r="H382">
            <v>1055</v>
          </cell>
        </row>
        <row r="383">
          <cell r="H383">
            <v>1123</v>
          </cell>
        </row>
        <row r="384">
          <cell r="H384">
            <v>1125</v>
          </cell>
        </row>
        <row r="385">
          <cell r="H385">
            <v>1156</v>
          </cell>
        </row>
        <row r="386">
          <cell r="H386">
            <v>1504</v>
          </cell>
        </row>
        <row r="387">
          <cell r="H387">
            <v>1561</v>
          </cell>
        </row>
        <row r="388">
          <cell r="H388">
            <v>1575</v>
          </cell>
        </row>
        <row r="389">
          <cell r="H389">
            <v>1593</v>
          </cell>
        </row>
        <row r="390">
          <cell r="H390">
            <v>1750</v>
          </cell>
        </row>
        <row r="391">
          <cell r="H391">
            <v>1774</v>
          </cell>
        </row>
        <row r="392">
          <cell r="H392">
            <v>1799</v>
          </cell>
        </row>
        <row r="393">
          <cell r="H393">
            <v>1895</v>
          </cell>
        </row>
        <row r="394">
          <cell r="H394">
            <v>1939</v>
          </cell>
        </row>
        <row r="395">
          <cell r="H395">
            <v>2006</v>
          </cell>
        </row>
        <row r="396">
          <cell r="H396">
            <v>2657</v>
          </cell>
        </row>
        <row r="397">
          <cell r="H397">
            <v>3009</v>
          </cell>
        </row>
        <row r="398">
          <cell r="H398">
            <v>3177</v>
          </cell>
        </row>
        <row r="399">
          <cell r="H399">
            <v>3361</v>
          </cell>
        </row>
        <row r="400">
          <cell r="H400">
            <v>4261</v>
          </cell>
        </row>
        <row r="401">
          <cell r="H401">
            <v>4458</v>
          </cell>
        </row>
        <row r="402">
          <cell r="H402">
            <v>6271</v>
          </cell>
        </row>
        <row r="403">
          <cell r="H403">
            <v>6467</v>
          </cell>
        </row>
        <row r="404">
          <cell r="H404">
            <v>10318</v>
          </cell>
        </row>
        <row r="405">
          <cell r="H405">
            <v>11336</v>
          </cell>
        </row>
        <row r="406">
          <cell r="H406">
            <v>18224</v>
          </cell>
        </row>
        <row r="407">
          <cell r="H407">
            <v>7</v>
          </cell>
        </row>
        <row r="408">
          <cell r="H408">
            <v>100</v>
          </cell>
        </row>
        <row r="409">
          <cell r="H409">
            <v>68</v>
          </cell>
        </row>
        <row r="410">
          <cell r="H410">
            <v>4</v>
          </cell>
        </row>
        <row r="411">
          <cell r="H411">
            <v>17</v>
          </cell>
        </row>
        <row r="412">
          <cell r="H412">
            <v>72</v>
          </cell>
        </row>
        <row r="413">
          <cell r="H413">
            <v>159</v>
          </cell>
        </row>
        <row r="414">
          <cell r="H414">
            <v>110</v>
          </cell>
        </row>
        <row r="415">
          <cell r="H415">
            <v>61</v>
          </cell>
        </row>
        <row r="416">
          <cell r="H416">
            <v>354</v>
          </cell>
        </row>
        <row r="417">
          <cell r="H417">
            <v>51</v>
          </cell>
        </row>
        <row r="418">
          <cell r="H418">
            <v>51</v>
          </cell>
        </row>
        <row r="419">
          <cell r="H419">
            <v>28</v>
          </cell>
        </row>
        <row r="420">
          <cell r="H420">
            <v>82</v>
          </cell>
        </row>
        <row r="421">
          <cell r="H421">
            <v>69</v>
          </cell>
        </row>
        <row r="422">
          <cell r="H422">
            <v>46</v>
          </cell>
        </row>
        <row r="423">
          <cell r="H423">
            <v>1027</v>
          </cell>
        </row>
        <row r="424">
          <cell r="H424">
            <v>1540</v>
          </cell>
        </row>
        <row r="425">
          <cell r="H425">
            <v>547</v>
          </cell>
        </row>
        <row r="426">
          <cell r="H426">
            <v>168</v>
          </cell>
        </row>
        <row r="427">
          <cell r="H427">
            <v>140</v>
          </cell>
        </row>
        <row r="428">
          <cell r="H428">
            <v>8</v>
          </cell>
        </row>
        <row r="429">
          <cell r="H429">
            <v>3295</v>
          </cell>
        </row>
        <row r="430">
          <cell r="H430">
            <v>77</v>
          </cell>
        </row>
        <row r="431">
          <cell r="H431">
            <v>194</v>
          </cell>
        </row>
        <row r="432">
          <cell r="H432">
            <v>289</v>
          </cell>
        </row>
        <row r="433">
          <cell r="H433">
            <v>93</v>
          </cell>
        </row>
        <row r="434">
          <cell r="H434">
            <v>246</v>
          </cell>
        </row>
        <row r="435">
          <cell r="H435">
            <v>323</v>
          </cell>
        </row>
        <row r="436">
          <cell r="H436">
            <v>861</v>
          </cell>
        </row>
        <row r="437">
          <cell r="H437">
            <v>1524</v>
          </cell>
        </row>
        <row r="438">
          <cell r="H438">
            <v>1287</v>
          </cell>
        </row>
        <row r="439">
          <cell r="H439">
            <v>3</v>
          </cell>
        </row>
        <row r="440">
          <cell r="H440">
            <v>45</v>
          </cell>
        </row>
        <row r="441">
          <cell r="H441">
            <v>66</v>
          </cell>
        </row>
        <row r="442">
          <cell r="H442">
            <v>71</v>
          </cell>
        </row>
        <row r="443">
          <cell r="H443">
            <v>98</v>
          </cell>
        </row>
        <row r="444">
          <cell r="H444">
            <v>140</v>
          </cell>
        </row>
        <row r="445">
          <cell r="H445">
            <v>184</v>
          </cell>
        </row>
        <row r="446">
          <cell r="H446">
            <v>313</v>
          </cell>
        </row>
        <row r="447">
          <cell r="H447">
            <v>378</v>
          </cell>
        </row>
        <row r="448">
          <cell r="H448">
            <v>605</v>
          </cell>
        </row>
        <row r="449">
          <cell r="H449">
            <v>645</v>
          </cell>
        </row>
        <row r="450">
          <cell r="H450">
            <v>687</v>
          </cell>
        </row>
        <row r="451">
          <cell r="H451">
            <v>945</v>
          </cell>
        </row>
        <row r="452">
          <cell r="H452">
            <v>1147</v>
          </cell>
        </row>
        <row r="453">
          <cell r="H453">
            <v>1156</v>
          </cell>
        </row>
        <row r="454">
          <cell r="H454">
            <v>1191</v>
          </cell>
        </row>
        <row r="455">
          <cell r="H455">
            <v>1572</v>
          </cell>
        </row>
        <row r="456">
          <cell r="H456">
            <v>1613</v>
          </cell>
        </row>
        <row r="457">
          <cell r="H457">
            <v>3513</v>
          </cell>
        </row>
        <row r="458">
          <cell r="H458">
            <v>4322</v>
          </cell>
        </row>
        <row r="459">
          <cell r="H459">
            <v>19</v>
          </cell>
        </row>
        <row r="460">
          <cell r="H460">
            <v>38</v>
          </cell>
        </row>
        <row r="461">
          <cell r="H461">
            <v>40</v>
          </cell>
        </row>
        <row r="462">
          <cell r="H462">
            <v>46</v>
          </cell>
        </row>
        <row r="463">
          <cell r="H463">
            <v>48</v>
          </cell>
        </row>
        <row r="464">
          <cell r="H464">
            <v>53</v>
          </cell>
        </row>
        <row r="465">
          <cell r="H465">
            <v>59</v>
          </cell>
        </row>
        <row r="466">
          <cell r="H466">
            <v>59</v>
          </cell>
        </row>
        <row r="467">
          <cell r="H467">
            <v>68</v>
          </cell>
        </row>
        <row r="468">
          <cell r="H468">
            <v>95</v>
          </cell>
        </row>
        <row r="469">
          <cell r="H469">
            <v>180</v>
          </cell>
        </row>
        <row r="470">
          <cell r="H470">
            <v>297</v>
          </cell>
        </row>
        <row r="471">
          <cell r="H471">
            <v>374</v>
          </cell>
        </row>
        <row r="472">
          <cell r="H472">
            <v>375</v>
          </cell>
        </row>
        <row r="473">
          <cell r="H473">
            <v>379</v>
          </cell>
        </row>
        <row r="474">
          <cell r="H474">
            <v>387</v>
          </cell>
        </row>
        <row r="475">
          <cell r="H475">
            <v>405</v>
          </cell>
        </row>
        <row r="476">
          <cell r="H476">
            <v>408</v>
          </cell>
        </row>
        <row r="477">
          <cell r="H477">
            <v>504</v>
          </cell>
        </row>
        <row r="478">
          <cell r="H478">
            <v>528</v>
          </cell>
        </row>
        <row r="479">
          <cell r="H479">
            <v>547</v>
          </cell>
        </row>
        <row r="480">
          <cell r="H480">
            <v>666</v>
          </cell>
        </row>
        <row r="481">
          <cell r="H481">
            <v>758</v>
          </cell>
        </row>
        <row r="482">
          <cell r="H482">
            <v>1092</v>
          </cell>
        </row>
        <row r="483">
          <cell r="H483">
            <v>2124</v>
          </cell>
        </row>
        <row r="484">
          <cell r="H484">
            <v>3241</v>
          </cell>
        </row>
        <row r="485">
          <cell r="H485">
            <v>6356</v>
          </cell>
        </row>
        <row r="486">
          <cell r="H486">
            <v>11336</v>
          </cell>
        </row>
        <row r="487">
          <cell r="H487">
            <v>24</v>
          </cell>
        </row>
        <row r="488">
          <cell r="H488">
            <v>49</v>
          </cell>
        </row>
        <row r="489">
          <cell r="H489">
            <v>99</v>
          </cell>
        </row>
        <row r="490">
          <cell r="H490">
            <v>105</v>
          </cell>
        </row>
        <row r="491">
          <cell r="H491">
            <v>111</v>
          </cell>
        </row>
        <row r="492">
          <cell r="H492">
            <v>111</v>
          </cell>
        </row>
        <row r="493">
          <cell r="H493">
            <v>135</v>
          </cell>
        </row>
        <row r="494">
          <cell r="H494">
            <v>188</v>
          </cell>
        </row>
        <row r="495">
          <cell r="H495">
            <v>243</v>
          </cell>
        </row>
        <row r="496">
          <cell r="H496">
            <v>281</v>
          </cell>
        </row>
        <row r="497">
          <cell r="H497">
            <v>349</v>
          </cell>
        </row>
        <row r="498">
          <cell r="H498">
            <v>435</v>
          </cell>
        </row>
        <row r="499">
          <cell r="H499">
            <v>540</v>
          </cell>
        </row>
        <row r="500">
          <cell r="H500">
            <v>596</v>
          </cell>
        </row>
        <row r="501">
          <cell r="H501">
            <v>601</v>
          </cell>
        </row>
        <row r="502">
          <cell r="H502">
            <v>878</v>
          </cell>
        </row>
        <row r="503">
          <cell r="H503">
            <v>1032</v>
          </cell>
        </row>
        <row r="504">
          <cell r="H504">
            <v>1048</v>
          </cell>
        </row>
        <row r="505">
          <cell r="H505">
            <v>1561</v>
          </cell>
        </row>
        <row r="506">
          <cell r="H506">
            <v>1636</v>
          </cell>
        </row>
        <row r="507">
          <cell r="H507">
            <v>2394</v>
          </cell>
        </row>
        <row r="508">
          <cell r="H508">
            <v>3894</v>
          </cell>
        </row>
        <row r="509">
          <cell r="H509">
            <v>6467</v>
          </cell>
        </row>
        <row r="510">
          <cell r="H510">
            <v>8304</v>
          </cell>
        </row>
        <row r="511">
          <cell r="H511">
            <v>10579</v>
          </cell>
        </row>
        <row r="512">
          <cell r="H512">
            <v>31254</v>
          </cell>
        </row>
        <row r="513">
          <cell r="H513">
            <v>19</v>
          </cell>
        </row>
        <row r="514">
          <cell r="H514">
            <v>50</v>
          </cell>
        </row>
        <row r="515">
          <cell r="H515">
            <v>60</v>
          </cell>
        </row>
        <row r="516">
          <cell r="H516">
            <v>68</v>
          </cell>
        </row>
        <row r="517">
          <cell r="H517">
            <v>71</v>
          </cell>
        </row>
        <row r="518">
          <cell r="H518">
            <v>174</v>
          </cell>
        </row>
        <row r="519">
          <cell r="H519">
            <v>218</v>
          </cell>
        </row>
        <row r="520">
          <cell r="H520">
            <v>350</v>
          </cell>
        </row>
        <row r="521">
          <cell r="H521">
            <v>440</v>
          </cell>
        </row>
        <row r="522">
          <cell r="H522">
            <v>483</v>
          </cell>
        </row>
        <row r="523">
          <cell r="H523">
            <v>925</v>
          </cell>
        </row>
        <row r="524">
          <cell r="H524">
            <v>1750</v>
          </cell>
        </row>
        <row r="525">
          <cell r="H525">
            <v>1799</v>
          </cell>
        </row>
        <row r="526">
          <cell r="H526">
            <v>1939</v>
          </cell>
        </row>
        <row r="527">
          <cell r="H527">
            <v>2153</v>
          </cell>
        </row>
        <row r="528">
          <cell r="H528">
            <v>4262</v>
          </cell>
        </row>
        <row r="529">
          <cell r="H529">
            <v>6151</v>
          </cell>
        </row>
        <row r="530">
          <cell r="H530">
            <v>352</v>
          </cell>
        </row>
        <row r="531">
          <cell r="H531">
            <v>219</v>
          </cell>
        </row>
        <row r="532">
          <cell r="H532">
            <v>56</v>
          </cell>
        </row>
        <row r="533">
          <cell r="H533">
            <v>11</v>
          </cell>
        </row>
        <row r="534">
          <cell r="H534">
            <v>4641</v>
          </cell>
        </row>
        <row r="535">
          <cell r="H535">
            <v>1356</v>
          </cell>
        </row>
        <row r="536">
          <cell r="H536">
            <v>1695</v>
          </cell>
        </row>
        <row r="537">
          <cell r="H537">
            <v>1695</v>
          </cell>
        </row>
        <row r="538">
          <cell r="H538">
            <v>1695</v>
          </cell>
        </row>
        <row r="539">
          <cell r="H539">
            <v>411</v>
          </cell>
        </row>
        <row r="540">
          <cell r="H540">
            <v>67734</v>
          </cell>
        </row>
        <row r="541">
          <cell r="H541">
            <v>67734</v>
          </cell>
        </row>
        <row r="542">
          <cell r="H542">
            <v>67734</v>
          </cell>
        </row>
        <row r="543">
          <cell r="H543">
            <v>976</v>
          </cell>
        </row>
        <row r="544">
          <cell r="H544">
            <v>557</v>
          </cell>
        </row>
        <row r="545">
          <cell r="H545">
            <v>104</v>
          </cell>
        </row>
        <row r="546">
          <cell r="H546">
            <v>20</v>
          </cell>
        </row>
        <row r="547">
          <cell r="H547">
            <v>7002</v>
          </cell>
        </row>
        <row r="548">
          <cell r="H548">
            <v>1835</v>
          </cell>
        </row>
        <row r="549">
          <cell r="H549">
            <v>2294</v>
          </cell>
        </row>
        <row r="550">
          <cell r="H550">
            <v>2294</v>
          </cell>
        </row>
        <row r="551">
          <cell r="H551">
            <v>2294</v>
          </cell>
        </row>
        <row r="552">
          <cell r="H552">
            <v>475</v>
          </cell>
        </row>
        <row r="553">
          <cell r="H553">
            <v>2250</v>
          </cell>
        </row>
        <row r="554">
          <cell r="H554">
            <v>67734</v>
          </cell>
        </row>
        <row r="555">
          <cell r="H555">
            <v>67734</v>
          </cell>
        </row>
        <row r="556">
          <cell r="H556">
            <v>5961</v>
          </cell>
        </row>
        <row r="557">
          <cell r="H557">
            <v>2384</v>
          </cell>
        </row>
        <row r="558">
          <cell r="H558">
            <v>2384</v>
          </cell>
        </row>
        <row r="559">
          <cell r="H559">
            <v>2384</v>
          </cell>
        </row>
        <row r="560">
          <cell r="H560">
            <v>2384</v>
          </cell>
        </row>
        <row r="561">
          <cell r="H561">
            <v>2384</v>
          </cell>
        </row>
        <row r="562">
          <cell r="H562">
            <v>3337</v>
          </cell>
        </row>
        <row r="563">
          <cell r="H563">
            <v>2384</v>
          </cell>
        </row>
        <row r="564">
          <cell r="H564">
            <v>2384</v>
          </cell>
        </row>
        <row r="565">
          <cell r="H565">
            <v>2384</v>
          </cell>
        </row>
        <row r="566">
          <cell r="H566">
            <v>2384</v>
          </cell>
        </row>
        <row r="567">
          <cell r="H567">
            <v>4785</v>
          </cell>
        </row>
        <row r="568">
          <cell r="H568">
            <v>992</v>
          </cell>
        </row>
        <row r="569">
          <cell r="H569">
            <v>569</v>
          </cell>
        </row>
        <row r="570">
          <cell r="H570">
            <v>107</v>
          </cell>
        </row>
        <row r="571">
          <cell r="H571">
            <v>19</v>
          </cell>
        </row>
        <row r="572">
          <cell r="H572">
            <v>2269</v>
          </cell>
        </row>
        <row r="573">
          <cell r="H573">
            <v>2269</v>
          </cell>
        </row>
        <row r="574">
          <cell r="H574">
            <v>1815</v>
          </cell>
        </row>
        <row r="575">
          <cell r="H575">
            <v>2269</v>
          </cell>
        </row>
        <row r="576">
          <cell r="H576">
            <v>9019</v>
          </cell>
        </row>
        <row r="577">
          <cell r="H577">
            <v>1156</v>
          </cell>
        </row>
        <row r="578">
          <cell r="H578">
            <v>2410</v>
          </cell>
        </row>
        <row r="579">
          <cell r="H579">
            <v>506</v>
          </cell>
        </row>
        <row r="580">
          <cell r="H580">
            <v>1721</v>
          </cell>
        </row>
        <row r="581">
          <cell r="H581">
            <v>482</v>
          </cell>
        </row>
        <row r="582">
          <cell r="H582">
            <v>2296</v>
          </cell>
        </row>
        <row r="583">
          <cell r="H583">
            <v>5961</v>
          </cell>
        </row>
        <row r="584">
          <cell r="H584">
            <v>5961</v>
          </cell>
        </row>
        <row r="585">
          <cell r="H585">
            <v>5961</v>
          </cell>
        </row>
        <row r="586">
          <cell r="H586">
            <v>6487</v>
          </cell>
        </row>
        <row r="587">
          <cell r="H587">
            <v>6311</v>
          </cell>
        </row>
        <row r="588">
          <cell r="H588">
            <v>6722</v>
          </cell>
        </row>
        <row r="589">
          <cell r="H589">
            <v>4119</v>
          </cell>
        </row>
        <row r="590">
          <cell r="H590">
            <v>4119</v>
          </cell>
        </row>
        <row r="591">
          <cell r="H591">
            <v>1007</v>
          </cell>
        </row>
        <row r="592">
          <cell r="H592">
            <v>581</v>
          </cell>
        </row>
        <row r="593">
          <cell r="H593">
            <v>911</v>
          </cell>
        </row>
        <row r="594">
          <cell r="H594">
            <v>985</v>
          </cell>
        </row>
        <row r="595">
          <cell r="H595">
            <v>109</v>
          </cell>
        </row>
        <row r="596">
          <cell r="H596">
            <v>599</v>
          </cell>
        </row>
        <row r="597">
          <cell r="H597">
            <v>620</v>
          </cell>
        </row>
        <row r="598">
          <cell r="H598">
            <v>20</v>
          </cell>
        </row>
        <row r="599">
          <cell r="H599">
            <v>3564</v>
          </cell>
        </row>
        <row r="600">
          <cell r="H600">
            <v>509</v>
          </cell>
        </row>
        <row r="601">
          <cell r="H601">
            <v>2269</v>
          </cell>
        </row>
        <row r="602">
          <cell r="H602">
            <v>1815</v>
          </cell>
        </row>
        <row r="603">
          <cell r="H603">
            <v>2269</v>
          </cell>
        </row>
        <row r="604">
          <cell r="H604">
            <v>2269</v>
          </cell>
        </row>
        <row r="605">
          <cell r="H605">
            <v>9206</v>
          </cell>
        </row>
        <row r="606">
          <cell r="H606">
            <v>1181</v>
          </cell>
        </row>
        <row r="607">
          <cell r="H607">
            <v>2454</v>
          </cell>
        </row>
        <row r="608">
          <cell r="H608">
            <v>1753</v>
          </cell>
        </row>
        <row r="609">
          <cell r="H609">
            <v>516</v>
          </cell>
        </row>
        <row r="610">
          <cell r="H610">
            <v>490</v>
          </cell>
        </row>
        <row r="611">
          <cell r="H611">
            <v>3931</v>
          </cell>
        </row>
        <row r="612">
          <cell r="H612">
            <v>5434</v>
          </cell>
        </row>
        <row r="613">
          <cell r="H613">
            <v>2342</v>
          </cell>
        </row>
        <row r="614">
          <cell r="H614">
            <v>241</v>
          </cell>
        </row>
        <row r="615">
          <cell r="H615">
            <v>278</v>
          </cell>
        </row>
        <row r="616">
          <cell r="H616">
            <v>2662</v>
          </cell>
        </row>
        <row r="617">
          <cell r="H617">
            <v>2662</v>
          </cell>
        </row>
        <row r="618">
          <cell r="H618">
            <v>244</v>
          </cell>
        </row>
        <row r="619">
          <cell r="H619">
            <v>189</v>
          </cell>
        </row>
        <row r="620">
          <cell r="H620">
            <v>9</v>
          </cell>
        </row>
        <row r="621">
          <cell r="H621">
            <v>355</v>
          </cell>
        </row>
        <row r="622">
          <cell r="H622">
            <v>598</v>
          </cell>
        </row>
        <row r="623">
          <cell r="H623">
            <v>312</v>
          </cell>
        </row>
        <row r="624">
          <cell r="H624">
            <v>185</v>
          </cell>
        </row>
        <row r="625">
          <cell r="H625">
            <v>416</v>
          </cell>
        </row>
        <row r="626">
          <cell r="H626">
            <v>81</v>
          </cell>
        </row>
        <row r="627">
          <cell r="H627">
            <v>6180</v>
          </cell>
        </row>
        <row r="628">
          <cell r="H628">
            <v>253</v>
          </cell>
        </row>
        <row r="629">
          <cell r="H629">
            <v>4498</v>
          </cell>
        </row>
        <row r="630">
          <cell r="H630">
            <v>648</v>
          </cell>
        </row>
        <row r="631">
          <cell r="H631">
            <v>598</v>
          </cell>
        </row>
        <row r="632">
          <cell r="H632">
            <v>598</v>
          </cell>
        </row>
        <row r="633">
          <cell r="H633">
            <v>479</v>
          </cell>
        </row>
        <row r="634">
          <cell r="H634">
            <v>1880</v>
          </cell>
        </row>
        <row r="635">
          <cell r="H635">
            <v>1319</v>
          </cell>
        </row>
        <row r="636">
          <cell r="H636">
            <v>6010</v>
          </cell>
        </row>
        <row r="637">
          <cell r="H637">
            <v>444</v>
          </cell>
        </row>
        <row r="638">
          <cell r="H638">
            <v>481</v>
          </cell>
        </row>
        <row r="639">
          <cell r="H639">
            <v>79</v>
          </cell>
        </row>
        <row r="640">
          <cell r="H640">
            <v>50</v>
          </cell>
        </row>
        <row r="641">
          <cell r="H641">
            <v>61</v>
          </cell>
        </row>
        <row r="642">
          <cell r="H642">
            <v>5961</v>
          </cell>
        </row>
        <row r="643">
          <cell r="H643">
            <v>5961</v>
          </cell>
        </row>
        <row r="644">
          <cell r="H644">
            <v>5961</v>
          </cell>
        </row>
        <row r="645">
          <cell r="H645">
            <v>2233</v>
          </cell>
        </row>
        <row r="646">
          <cell r="H646">
            <v>2402</v>
          </cell>
        </row>
        <row r="647">
          <cell r="H647">
            <v>2402</v>
          </cell>
        </row>
        <row r="648">
          <cell r="H648">
            <v>2402</v>
          </cell>
        </row>
        <row r="649">
          <cell r="H649">
            <v>24073</v>
          </cell>
        </row>
        <row r="650">
          <cell r="H650">
            <v>24073</v>
          </cell>
        </row>
        <row r="651">
          <cell r="H651">
            <v>1</v>
          </cell>
        </row>
        <row r="652">
          <cell r="H652">
            <v>19</v>
          </cell>
        </row>
        <row r="653">
          <cell r="H653">
            <v>21</v>
          </cell>
        </row>
        <row r="654">
          <cell r="H654">
            <v>25</v>
          </cell>
        </row>
        <row r="655">
          <cell r="H655">
            <v>667</v>
          </cell>
        </row>
        <row r="656">
          <cell r="H656">
            <v>135</v>
          </cell>
        </row>
        <row r="657">
          <cell r="H657">
            <v>250</v>
          </cell>
        </row>
        <row r="658">
          <cell r="H658">
            <v>122</v>
          </cell>
        </row>
        <row r="659">
          <cell r="H659">
            <v>192</v>
          </cell>
        </row>
        <row r="660">
          <cell r="H660">
            <v>2</v>
          </cell>
        </row>
        <row r="661">
          <cell r="H661">
            <v>216</v>
          </cell>
        </row>
        <row r="662">
          <cell r="H662">
            <v>816</v>
          </cell>
        </row>
        <row r="663">
          <cell r="H663">
            <v>217</v>
          </cell>
        </row>
        <row r="664">
          <cell r="H664">
            <v>4</v>
          </cell>
        </row>
        <row r="665">
          <cell r="H665">
            <v>594</v>
          </cell>
        </row>
        <row r="666">
          <cell r="H666">
            <v>430</v>
          </cell>
        </row>
        <row r="667">
          <cell r="H667">
            <v>952</v>
          </cell>
        </row>
        <row r="668">
          <cell r="H668">
            <v>444</v>
          </cell>
        </row>
        <row r="669">
          <cell r="H669">
            <v>25</v>
          </cell>
        </row>
        <row r="670">
          <cell r="H670">
            <v>1948</v>
          </cell>
        </row>
        <row r="671">
          <cell r="H671">
            <v>689</v>
          </cell>
        </row>
        <row r="672">
          <cell r="H672">
            <v>12575</v>
          </cell>
        </row>
        <row r="673">
          <cell r="H673">
            <v>12808</v>
          </cell>
        </row>
        <row r="674">
          <cell r="H674">
            <v>13041</v>
          </cell>
        </row>
        <row r="675">
          <cell r="H675">
            <v>1593</v>
          </cell>
        </row>
        <row r="676">
          <cell r="H676">
            <v>3062</v>
          </cell>
        </row>
        <row r="677">
          <cell r="H677">
            <v>23436</v>
          </cell>
        </row>
        <row r="678">
          <cell r="H678">
            <v>23436</v>
          </cell>
        </row>
        <row r="679">
          <cell r="H679">
            <v>1935</v>
          </cell>
        </row>
        <row r="680">
          <cell r="H680">
            <v>122</v>
          </cell>
        </row>
        <row r="681">
          <cell r="H681">
            <v>559</v>
          </cell>
        </row>
        <row r="682">
          <cell r="H682">
            <v>416</v>
          </cell>
        </row>
        <row r="683">
          <cell r="H683">
            <v>5424</v>
          </cell>
        </row>
        <row r="684">
          <cell r="H684">
            <v>575</v>
          </cell>
        </row>
        <row r="685">
          <cell r="H685">
            <v>575</v>
          </cell>
        </row>
        <row r="686">
          <cell r="H686">
            <v>518</v>
          </cell>
        </row>
        <row r="687">
          <cell r="H687">
            <v>68</v>
          </cell>
        </row>
        <row r="688">
          <cell r="H688">
            <v>208</v>
          </cell>
        </row>
        <row r="689">
          <cell r="H689">
            <v>44</v>
          </cell>
        </row>
        <row r="690">
          <cell r="H690">
            <v>1129</v>
          </cell>
        </row>
        <row r="691">
          <cell r="H691">
            <v>457</v>
          </cell>
        </row>
        <row r="692">
          <cell r="H692">
            <v>639</v>
          </cell>
        </row>
        <row r="693">
          <cell r="H693">
            <v>471</v>
          </cell>
        </row>
        <row r="694">
          <cell r="H694">
            <v>45</v>
          </cell>
        </row>
        <row r="695">
          <cell r="H695">
            <v>281</v>
          </cell>
        </row>
        <row r="696">
          <cell r="H696">
            <v>244</v>
          </cell>
        </row>
        <row r="697">
          <cell r="H697">
            <v>857</v>
          </cell>
        </row>
        <row r="698">
          <cell r="H698">
            <v>281</v>
          </cell>
        </row>
        <row r="699">
          <cell r="H699">
            <v>2700</v>
          </cell>
        </row>
        <row r="700">
          <cell r="H700">
            <v>144</v>
          </cell>
        </row>
        <row r="701">
          <cell r="H701">
            <v>186</v>
          </cell>
        </row>
        <row r="702">
          <cell r="H702">
            <v>2026</v>
          </cell>
        </row>
        <row r="703">
          <cell r="H703">
            <v>11256</v>
          </cell>
        </row>
        <row r="704">
          <cell r="H704">
            <v>3172</v>
          </cell>
        </row>
        <row r="705">
          <cell r="H705">
            <v>4830</v>
          </cell>
        </row>
        <row r="706">
          <cell r="H706">
            <v>2259</v>
          </cell>
        </row>
        <row r="707">
          <cell r="H707">
            <v>21657</v>
          </cell>
        </row>
        <row r="708">
          <cell r="H708">
            <v>11249</v>
          </cell>
        </row>
        <row r="709">
          <cell r="H709">
            <v>21657</v>
          </cell>
        </row>
        <row r="710">
          <cell r="H710">
            <v>2327</v>
          </cell>
        </row>
        <row r="711">
          <cell r="H711">
            <v>15234</v>
          </cell>
        </row>
        <row r="712">
          <cell r="H712">
            <v>21657</v>
          </cell>
        </row>
        <row r="713">
          <cell r="H713">
            <v>458</v>
          </cell>
        </row>
        <row r="714">
          <cell r="H714">
            <v>4342</v>
          </cell>
        </row>
        <row r="715">
          <cell r="H715">
            <v>176</v>
          </cell>
        </row>
        <row r="716">
          <cell r="H716">
            <v>701</v>
          </cell>
        </row>
        <row r="717">
          <cell r="H717">
            <v>177</v>
          </cell>
        </row>
        <row r="718">
          <cell r="H718">
            <v>663</v>
          </cell>
        </row>
        <row r="719">
          <cell r="H719">
            <v>1953</v>
          </cell>
        </row>
        <row r="720">
          <cell r="H720">
            <v>761</v>
          </cell>
        </row>
        <row r="721">
          <cell r="H721">
            <v>150</v>
          </cell>
        </row>
        <row r="722">
          <cell r="H722">
            <v>468</v>
          </cell>
        </row>
        <row r="723">
          <cell r="H723">
            <v>3868</v>
          </cell>
        </row>
        <row r="724">
          <cell r="H724">
            <v>195</v>
          </cell>
        </row>
        <row r="725">
          <cell r="H725">
            <v>13</v>
          </cell>
        </row>
        <row r="726">
          <cell r="H726">
            <v>803</v>
          </cell>
        </row>
        <row r="727">
          <cell r="H727">
            <v>2059</v>
          </cell>
        </row>
        <row r="728">
          <cell r="H728">
            <v>184</v>
          </cell>
        </row>
        <row r="729">
          <cell r="H729">
            <v>2070</v>
          </cell>
        </row>
        <row r="730">
          <cell r="H730">
            <v>240</v>
          </cell>
        </row>
        <row r="731">
          <cell r="H731">
            <v>5448</v>
          </cell>
        </row>
        <row r="732">
          <cell r="H732">
            <v>164</v>
          </cell>
        </row>
        <row r="733">
          <cell r="H733">
            <v>1067</v>
          </cell>
        </row>
        <row r="734">
          <cell r="H734">
            <v>290</v>
          </cell>
        </row>
        <row r="735">
          <cell r="H735">
            <v>8845</v>
          </cell>
        </row>
        <row r="736">
          <cell r="H736">
            <v>5888</v>
          </cell>
        </row>
        <row r="737">
          <cell r="H737">
            <v>11439</v>
          </cell>
        </row>
        <row r="738">
          <cell r="H738">
            <v>4043</v>
          </cell>
        </row>
        <row r="739">
          <cell r="H739">
            <v>576</v>
          </cell>
        </row>
        <row r="740">
          <cell r="H740">
            <v>21657</v>
          </cell>
        </row>
        <row r="741">
          <cell r="H741">
            <v>21657</v>
          </cell>
        </row>
        <row r="742">
          <cell r="H742">
            <v>21657</v>
          </cell>
        </row>
        <row r="743">
          <cell r="H743">
            <v>6583</v>
          </cell>
        </row>
        <row r="744">
          <cell r="H744">
            <v>80</v>
          </cell>
        </row>
        <row r="745">
          <cell r="H745">
            <v>745</v>
          </cell>
        </row>
        <row r="746">
          <cell r="H746">
            <v>14970</v>
          </cell>
        </row>
        <row r="747">
          <cell r="H747">
            <v>7549</v>
          </cell>
        </row>
        <row r="748">
          <cell r="H748">
            <v>685</v>
          </cell>
        </row>
        <row r="749">
          <cell r="H749">
            <v>709</v>
          </cell>
        </row>
        <row r="750">
          <cell r="H750">
            <v>1406</v>
          </cell>
        </row>
        <row r="751">
          <cell r="H751">
            <v>272</v>
          </cell>
        </row>
        <row r="752">
          <cell r="H752">
            <v>3749</v>
          </cell>
        </row>
        <row r="753">
          <cell r="H753">
            <v>3407</v>
          </cell>
        </row>
        <row r="754">
          <cell r="H754">
            <v>14373</v>
          </cell>
        </row>
        <row r="755">
          <cell r="H755">
            <v>3555</v>
          </cell>
        </row>
        <row r="756">
          <cell r="H756">
            <v>189</v>
          </cell>
        </row>
        <row r="757">
          <cell r="H757">
            <v>16850</v>
          </cell>
        </row>
        <row r="758">
          <cell r="H758">
            <v>3448</v>
          </cell>
        </row>
        <row r="759">
          <cell r="H759">
            <v>565</v>
          </cell>
        </row>
        <row r="760">
          <cell r="H760">
            <v>2126</v>
          </cell>
        </row>
        <row r="761">
          <cell r="H761">
            <v>7671</v>
          </cell>
        </row>
        <row r="762">
          <cell r="H762">
            <v>273</v>
          </cell>
        </row>
        <row r="763">
          <cell r="H763">
            <v>2379</v>
          </cell>
        </row>
        <row r="764">
          <cell r="H764">
            <v>27</v>
          </cell>
        </row>
        <row r="765">
          <cell r="H765">
            <v>21657</v>
          </cell>
        </row>
        <row r="766">
          <cell r="H766">
            <v>17681</v>
          </cell>
        </row>
        <row r="767">
          <cell r="H767">
            <v>2701</v>
          </cell>
        </row>
        <row r="768">
          <cell r="H768">
            <v>333</v>
          </cell>
        </row>
        <row r="769">
          <cell r="H769">
            <v>21667</v>
          </cell>
        </row>
        <row r="770">
          <cell r="H770">
            <v>21657</v>
          </cell>
        </row>
        <row r="771">
          <cell r="H771">
            <v>199</v>
          </cell>
        </row>
        <row r="772">
          <cell r="H772">
            <v>297</v>
          </cell>
        </row>
        <row r="773">
          <cell r="H773">
            <v>1969</v>
          </cell>
        </row>
        <row r="774">
          <cell r="H774">
            <v>1266</v>
          </cell>
        </row>
        <row r="775">
          <cell r="H775">
            <v>1471</v>
          </cell>
        </row>
        <row r="776">
          <cell r="H776">
            <v>1470</v>
          </cell>
        </row>
        <row r="777">
          <cell r="H777">
            <v>664</v>
          </cell>
        </row>
        <row r="778">
          <cell r="H778">
            <v>4109</v>
          </cell>
        </row>
        <row r="779">
          <cell r="H779">
            <v>352</v>
          </cell>
        </row>
        <row r="780">
          <cell r="H780">
            <v>257</v>
          </cell>
        </row>
        <row r="781">
          <cell r="H781">
            <v>446</v>
          </cell>
        </row>
        <row r="782">
          <cell r="H782">
            <v>228</v>
          </cell>
        </row>
        <row r="783">
          <cell r="H783">
            <v>8284</v>
          </cell>
        </row>
        <row r="784">
          <cell r="H784">
            <v>9082</v>
          </cell>
        </row>
        <row r="785">
          <cell r="H785">
            <v>1986</v>
          </cell>
        </row>
        <row r="786">
          <cell r="H786">
            <v>5363</v>
          </cell>
        </row>
        <row r="787">
          <cell r="H787">
            <v>3840</v>
          </cell>
        </row>
        <row r="788">
          <cell r="H788">
            <v>8291</v>
          </cell>
        </row>
        <row r="789">
          <cell r="H789">
            <v>4139</v>
          </cell>
        </row>
        <row r="790">
          <cell r="H790">
            <v>352</v>
          </cell>
        </row>
        <row r="791">
          <cell r="H791">
            <v>420</v>
          </cell>
        </row>
        <row r="792">
          <cell r="H792">
            <v>4225</v>
          </cell>
        </row>
        <row r="793">
          <cell r="H793">
            <v>8650</v>
          </cell>
        </row>
        <row r="794">
          <cell r="H794">
            <v>8417</v>
          </cell>
        </row>
        <row r="795">
          <cell r="H795">
            <v>755</v>
          </cell>
        </row>
        <row r="796">
          <cell r="H796">
            <v>3994</v>
          </cell>
        </row>
        <row r="797">
          <cell r="H797">
            <v>6898</v>
          </cell>
        </row>
        <row r="798">
          <cell r="H798">
            <v>4460</v>
          </cell>
        </row>
        <row r="799">
          <cell r="H799">
            <v>13294</v>
          </cell>
        </row>
        <row r="800">
          <cell r="H800">
            <v>13294</v>
          </cell>
        </row>
        <row r="801">
          <cell r="H801">
            <v>12565</v>
          </cell>
        </row>
        <row r="802">
          <cell r="H802">
            <v>1499</v>
          </cell>
        </row>
        <row r="803">
          <cell r="H803">
            <v>339</v>
          </cell>
        </row>
        <row r="804">
          <cell r="H804">
            <v>553</v>
          </cell>
        </row>
        <row r="805">
          <cell r="H805">
            <v>804</v>
          </cell>
        </row>
        <row r="806">
          <cell r="H806">
            <v>1006</v>
          </cell>
        </row>
        <row r="807">
          <cell r="H807">
            <v>437</v>
          </cell>
        </row>
        <row r="808">
          <cell r="H808">
            <v>286</v>
          </cell>
        </row>
        <row r="809">
          <cell r="H809">
            <v>357</v>
          </cell>
        </row>
        <row r="810">
          <cell r="H810">
            <v>374</v>
          </cell>
        </row>
        <row r="811">
          <cell r="H811">
            <v>205</v>
          </cell>
        </row>
        <row r="812">
          <cell r="H812">
            <v>234</v>
          </cell>
        </row>
        <row r="813">
          <cell r="H813">
            <v>202</v>
          </cell>
        </row>
        <row r="814">
          <cell r="H814">
            <v>48</v>
          </cell>
        </row>
        <row r="815">
          <cell r="H815">
            <v>29</v>
          </cell>
        </row>
        <row r="816">
          <cell r="H816">
            <v>44</v>
          </cell>
        </row>
        <row r="817">
          <cell r="H817">
            <v>6986</v>
          </cell>
        </row>
        <row r="818">
          <cell r="H818">
            <v>8849</v>
          </cell>
        </row>
        <row r="819">
          <cell r="H819">
            <v>8616</v>
          </cell>
        </row>
        <row r="820">
          <cell r="H820">
            <v>3716</v>
          </cell>
        </row>
        <row r="821">
          <cell r="H821">
            <v>4210</v>
          </cell>
        </row>
        <row r="822">
          <cell r="H822">
            <v>57015</v>
          </cell>
        </row>
        <row r="823">
          <cell r="H823">
            <v>61329</v>
          </cell>
        </row>
        <row r="824">
          <cell r="H824">
            <v>45978</v>
          </cell>
        </row>
        <row r="825">
          <cell r="H825">
            <v>4792</v>
          </cell>
        </row>
        <row r="826">
          <cell r="H826">
            <v>30706</v>
          </cell>
        </row>
        <row r="827">
          <cell r="H827">
            <v>63687</v>
          </cell>
        </row>
        <row r="828">
          <cell r="H828">
            <v>13294</v>
          </cell>
        </row>
        <row r="829">
          <cell r="H829">
            <v>15529</v>
          </cell>
        </row>
        <row r="830">
          <cell r="H830">
            <v>16772</v>
          </cell>
        </row>
        <row r="831">
          <cell r="H831">
            <v>3</v>
          </cell>
        </row>
        <row r="832">
          <cell r="H832">
            <v>2768</v>
          </cell>
        </row>
        <row r="833">
          <cell r="H833">
            <v>900</v>
          </cell>
        </row>
        <row r="834">
          <cell r="H834">
            <v>775</v>
          </cell>
        </row>
        <row r="835">
          <cell r="H835">
            <v>359</v>
          </cell>
        </row>
        <row r="836">
          <cell r="H836">
            <v>614</v>
          </cell>
        </row>
        <row r="837">
          <cell r="H837">
            <v>887</v>
          </cell>
        </row>
        <row r="838">
          <cell r="H838">
            <v>868</v>
          </cell>
        </row>
        <row r="839">
          <cell r="H839">
            <v>566</v>
          </cell>
        </row>
        <row r="840">
          <cell r="H840">
            <v>485</v>
          </cell>
        </row>
        <row r="841">
          <cell r="H841">
            <v>364</v>
          </cell>
        </row>
        <row r="842">
          <cell r="H842">
            <v>207</v>
          </cell>
        </row>
        <row r="843">
          <cell r="H843">
            <v>206</v>
          </cell>
        </row>
        <row r="844">
          <cell r="H844">
            <v>307</v>
          </cell>
        </row>
        <row r="845">
          <cell r="H845">
            <v>27</v>
          </cell>
        </row>
        <row r="846">
          <cell r="H846">
            <v>8</v>
          </cell>
        </row>
        <row r="847">
          <cell r="H847">
            <v>5</v>
          </cell>
        </row>
        <row r="848">
          <cell r="H848">
            <v>8389</v>
          </cell>
        </row>
        <row r="849">
          <cell r="H849">
            <v>3617</v>
          </cell>
        </row>
        <row r="850">
          <cell r="H850">
            <v>399</v>
          </cell>
        </row>
        <row r="851">
          <cell r="H851">
            <v>2828</v>
          </cell>
        </row>
        <row r="852">
          <cell r="H852">
            <v>4</v>
          </cell>
        </row>
        <row r="853">
          <cell r="H853">
            <v>1014</v>
          </cell>
        </row>
        <row r="854">
          <cell r="H854">
            <v>23113</v>
          </cell>
        </row>
        <row r="855">
          <cell r="H855">
            <v>11158</v>
          </cell>
        </row>
        <row r="856">
          <cell r="H856">
            <v>5175</v>
          </cell>
        </row>
        <row r="857">
          <cell r="H857">
            <v>7562</v>
          </cell>
        </row>
        <row r="858">
          <cell r="H858">
            <v>57015</v>
          </cell>
        </row>
        <row r="859">
          <cell r="H859">
            <v>24303</v>
          </cell>
        </row>
        <row r="860">
          <cell r="H860">
            <v>13294</v>
          </cell>
        </row>
        <row r="861">
          <cell r="H861">
            <v>15529</v>
          </cell>
        </row>
        <row r="862">
          <cell r="H862">
            <v>2374</v>
          </cell>
        </row>
        <row r="863">
          <cell r="H863">
            <v>2299</v>
          </cell>
        </row>
        <row r="864">
          <cell r="H864">
            <v>1354</v>
          </cell>
        </row>
        <row r="865">
          <cell r="H865">
            <v>974</v>
          </cell>
        </row>
        <row r="866">
          <cell r="H866">
            <v>804</v>
          </cell>
        </row>
        <row r="867">
          <cell r="H867">
            <v>208</v>
          </cell>
        </row>
        <row r="868">
          <cell r="H868">
            <v>349</v>
          </cell>
        </row>
        <row r="869">
          <cell r="H869">
            <v>267</v>
          </cell>
        </row>
        <row r="870">
          <cell r="H870">
            <v>205</v>
          </cell>
        </row>
        <row r="871">
          <cell r="H871">
            <v>313</v>
          </cell>
        </row>
        <row r="872">
          <cell r="H872">
            <v>103</v>
          </cell>
        </row>
        <row r="873">
          <cell r="H873">
            <v>59</v>
          </cell>
        </row>
        <row r="874">
          <cell r="H874">
            <v>52</v>
          </cell>
        </row>
        <row r="875">
          <cell r="H875">
            <v>1942</v>
          </cell>
        </row>
        <row r="876">
          <cell r="H876">
            <v>2931</v>
          </cell>
        </row>
        <row r="877">
          <cell r="H877">
            <v>42144</v>
          </cell>
        </row>
        <row r="878">
          <cell r="H878">
            <v>118200</v>
          </cell>
        </row>
        <row r="879">
          <cell r="H879">
            <v>24234</v>
          </cell>
        </row>
        <row r="880">
          <cell r="H880">
            <v>116750</v>
          </cell>
        </row>
        <row r="881">
          <cell r="H881">
            <v>36439</v>
          </cell>
        </row>
        <row r="882">
          <cell r="H882">
            <v>17134</v>
          </cell>
        </row>
        <row r="883">
          <cell r="H883">
            <v>57015</v>
          </cell>
        </row>
        <row r="884">
          <cell r="H884">
            <v>56968</v>
          </cell>
        </row>
        <row r="885">
          <cell r="H885">
            <v>26831</v>
          </cell>
        </row>
        <row r="886">
          <cell r="H886">
            <v>5028</v>
          </cell>
        </row>
        <row r="887">
          <cell r="H887">
            <v>14916</v>
          </cell>
        </row>
        <row r="888">
          <cell r="H888">
            <v>8790</v>
          </cell>
        </row>
        <row r="889">
          <cell r="H889">
            <v>13294</v>
          </cell>
        </row>
        <row r="890">
          <cell r="H890">
            <v>13294</v>
          </cell>
        </row>
        <row r="891">
          <cell r="H891">
            <v>2775</v>
          </cell>
        </row>
        <row r="892">
          <cell r="H892">
            <v>6647</v>
          </cell>
        </row>
        <row r="893">
          <cell r="H893">
            <v>15529</v>
          </cell>
        </row>
        <row r="894">
          <cell r="H894">
            <v>3812</v>
          </cell>
        </row>
        <row r="895">
          <cell r="H895">
            <v>9495</v>
          </cell>
        </row>
        <row r="896">
          <cell r="H896">
            <v>591</v>
          </cell>
        </row>
        <row r="897">
          <cell r="H897">
            <v>1525</v>
          </cell>
        </row>
        <row r="898">
          <cell r="H898">
            <v>1995</v>
          </cell>
        </row>
        <row r="899">
          <cell r="H899">
            <v>743</v>
          </cell>
        </row>
        <row r="900">
          <cell r="H900">
            <v>512</v>
          </cell>
        </row>
        <row r="901">
          <cell r="H901">
            <v>1351</v>
          </cell>
        </row>
        <row r="902">
          <cell r="H902">
            <v>662</v>
          </cell>
        </row>
        <row r="903">
          <cell r="H903">
            <v>735</v>
          </cell>
        </row>
        <row r="904">
          <cell r="H904">
            <v>318</v>
          </cell>
        </row>
        <row r="905">
          <cell r="H905">
            <v>100</v>
          </cell>
        </row>
        <row r="906">
          <cell r="H906">
            <v>72</v>
          </cell>
        </row>
        <row r="907">
          <cell r="H907">
            <v>205</v>
          </cell>
        </row>
        <row r="908">
          <cell r="H908">
            <v>51</v>
          </cell>
        </row>
        <row r="909">
          <cell r="H909">
            <v>33</v>
          </cell>
        </row>
        <row r="910">
          <cell r="H910">
            <v>22</v>
          </cell>
        </row>
        <row r="911">
          <cell r="H911">
            <v>20038</v>
          </cell>
        </row>
        <row r="912">
          <cell r="H912">
            <v>21245</v>
          </cell>
        </row>
        <row r="913">
          <cell r="H913">
            <v>19797</v>
          </cell>
        </row>
        <row r="914">
          <cell r="H914">
            <v>20762</v>
          </cell>
        </row>
        <row r="915">
          <cell r="H915">
            <v>20521</v>
          </cell>
        </row>
        <row r="916">
          <cell r="H916">
            <v>19555</v>
          </cell>
        </row>
        <row r="917">
          <cell r="H917">
            <v>21004</v>
          </cell>
        </row>
        <row r="918">
          <cell r="H918">
            <v>10623</v>
          </cell>
        </row>
        <row r="919">
          <cell r="H919">
            <v>21486</v>
          </cell>
        </row>
        <row r="920">
          <cell r="H920">
            <v>19314</v>
          </cell>
        </row>
        <row r="921">
          <cell r="H921">
            <v>19072</v>
          </cell>
        </row>
        <row r="922">
          <cell r="H922">
            <v>18831</v>
          </cell>
        </row>
        <row r="923">
          <cell r="H923">
            <v>77</v>
          </cell>
        </row>
        <row r="924">
          <cell r="H924">
            <v>5786</v>
          </cell>
        </row>
        <row r="925">
          <cell r="H925">
            <v>5000</v>
          </cell>
        </row>
        <row r="926">
          <cell r="H926">
            <v>16977</v>
          </cell>
        </row>
        <row r="927">
          <cell r="H927">
            <v>25150</v>
          </cell>
        </row>
        <row r="928">
          <cell r="H928">
            <v>24234</v>
          </cell>
        </row>
        <row r="929">
          <cell r="H929">
            <v>3149</v>
          </cell>
        </row>
        <row r="930">
          <cell r="H930">
            <v>1083</v>
          </cell>
        </row>
        <row r="931">
          <cell r="H931">
            <v>1535</v>
          </cell>
        </row>
        <row r="932">
          <cell r="H932">
            <v>20000</v>
          </cell>
        </row>
        <row r="933">
          <cell r="H933">
            <v>20000</v>
          </cell>
        </row>
        <row r="934">
          <cell r="H934">
            <v>20000</v>
          </cell>
        </row>
        <row r="935">
          <cell r="H935">
            <v>40000</v>
          </cell>
        </row>
        <row r="936">
          <cell r="H936">
            <v>30000</v>
          </cell>
        </row>
        <row r="937">
          <cell r="H937">
            <v>24271</v>
          </cell>
        </row>
        <row r="938">
          <cell r="H938">
            <v>5800</v>
          </cell>
        </row>
        <row r="939">
          <cell r="H939">
            <v>44756</v>
          </cell>
        </row>
        <row r="940">
          <cell r="H940">
            <v>12105</v>
          </cell>
        </row>
        <row r="941">
          <cell r="H941">
            <v>9610</v>
          </cell>
        </row>
        <row r="942">
          <cell r="H942">
            <v>23740</v>
          </cell>
        </row>
        <row r="943">
          <cell r="H943">
            <v>11534</v>
          </cell>
        </row>
        <row r="944">
          <cell r="H944">
            <v>23705</v>
          </cell>
        </row>
        <row r="945">
          <cell r="H945">
            <v>596</v>
          </cell>
        </row>
        <row r="946">
          <cell r="H946">
            <v>50054</v>
          </cell>
        </row>
        <row r="947">
          <cell r="H947">
            <v>27686</v>
          </cell>
        </row>
        <row r="948">
          <cell r="H948">
            <v>16370</v>
          </cell>
        </row>
        <row r="949">
          <cell r="H949">
            <v>16024</v>
          </cell>
        </row>
        <row r="950">
          <cell r="H950">
            <v>21780</v>
          </cell>
        </row>
        <row r="951">
          <cell r="H951">
            <v>29021</v>
          </cell>
        </row>
        <row r="952">
          <cell r="H952">
            <v>200000</v>
          </cell>
        </row>
        <row r="953">
          <cell r="H953">
            <v>158000</v>
          </cell>
        </row>
        <row r="954">
          <cell r="H954">
            <v>158000</v>
          </cell>
        </row>
        <row r="955">
          <cell r="H955">
            <v>421505</v>
          </cell>
        </row>
        <row r="956">
          <cell r="H956">
            <v>291342</v>
          </cell>
        </row>
        <row r="957">
          <cell r="H957">
            <v>48643</v>
          </cell>
        </row>
        <row r="958">
          <cell r="H958">
            <v>307131</v>
          </cell>
        </row>
        <row r="959">
          <cell r="H959">
            <v>248153</v>
          </cell>
        </row>
        <row r="960">
          <cell r="H960">
            <v>393945</v>
          </cell>
        </row>
        <row r="961">
          <cell r="H961">
            <v>16072</v>
          </cell>
        </row>
        <row r="962">
          <cell r="H962">
            <v>64287</v>
          </cell>
        </row>
        <row r="963">
          <cell r="H963">
            <v>9511</v>
          </cell>
        </row>
        <row r="964">
          <cell r="H964">
            <v>33367</v>
          </cell>
        </row>
        <row r="965">
          <cell r="H965">
            <v>23689</v>
          </cell>
        </row>
        <row r="966">
          <cell r="H966">
            <v>11005</v>
          </cell>
        </row>
        <row r="967">
          <cell r="H967">
            <v>12422</v>
          </cell>
        </row>
        <row r="968">
          <cell r="H968">
            <v>3170</v>
          </cell>
        </row>
        <row r="969">
          <cell r="H969">
            <v>502993</v>
          </cell>
        </row>
        <row r="970">
          <cell r="H970">
            <v>77273</v>
          </cell>
        </row>
        <row r="971">
          <cell r="H971">
            <v>104269</v>
          </cell>
        </row>
        <row r="972">
          <cell r="H972">
            <v>97788</v>
          </cell>
        </row>
        <row r="973">
          <cell r="H973">
            <v>872604</v>
          </cell>
        </row>
        <row r="974">
          <cell r="H974">
            <v>486261</v>
          </cell>
        </row>
        <row r="975">
          <cell r="H975">
            <v>489058</v>
          </cell>
        </row>
        <row r="976">
          <cell r="H976">
            <v>503139</v>
          </cell>
        </row>
        <row r="977">
          <cell r="H977">
            <v>256692</v>
          </cell>
        </row>
        <row r="978">
          <cell r="H978">
            <v>293550</v>
          </cell>
        </row>
        <row r="979">
          <cell r="H979">
            <v>45026</v>
          </cell>
        </row>
        <row r="980">
          <cell r="H980">
            <v>169865</v>
          </cell>
        </row>
        <row r="981">
          <cell r="H981">
            <v>162638</v>
          </cell>
        </row>
        <row r="982">
          <cell r="H982">
            <v>156343</v>
          </cell>
        </row>
        <row r="983">
          <cell r="H983">
            <v>21505</v>
          </cell>
        </row>
        <row r="984">
          <cell r="H984">
            <v>886</v>
          </cell>
        </row>
        <row r="985">
          <cell r="H985">
            <v>4399</v>
          </cell>
        </row>
        <row r="986">
          <cell r="H986">
            <v>6793</v>
          </cell>
        </row>
        <row r="987">
          <cell r="H987">
            <v>46810</v>
          </cell>
        </row>
        <row r="988">
          <cell r="H988">
            <v>57008</v>
          </cell>
        </row>
        <row r="989">
          <cell r="H989">
            <v>242644</v>
          </cell>
        </row>
        <row r="990">
          <cell r="H990">
            <v>70899</v>
          </cell>
        </row>
        <row r="991">
          <cell r="H991">
            <v>265098</v>
          </cell>
        </row>
        <row r="992">
          <cell r="H992">
            <v>34536</v>
          </cell>
        </row>
        <row r="993">
          <cell r="H993">
            <v>76228</v>
          </cell>
        </row>
        <row r="994">
          <cell r="H994">
            <v>21899</v>
          </cell>
        </row>
        <row r="995">
          <cell r="H995">
            <v>63834</v>
          </cell>
        </row>
        <row r="996">
          <cell r="H996">
            <v>18201</v>
          </cell>
        </row>
        <row r="997">
          <cell r="H997">
            <v>19636</v>
          </cell>
        </row>
        <row r="998">
          <cell r="H998">
            <v>18915</v>
          </cell>
        </row>
        <row r="999">
          <cell r="H999">
            <v>45419</v>
          </cell>
        </row>
        <row r="1000">
          <cell r="H1000">
            <v>1990</v>
          </cell>
        </row>
        <row r="1001">
          <cell r="H1001">
            <v>5945</v>
          </cell>
        </row>
        <row r="1002">
          <cell r="H1002">
            <v>4932</v>
          </cell>
        </row>
        <row r="1003">
          <cell r="H1003">
            <v>19127</v>
          </cell>
        </row>
        <row r="1004">
          <cell r="H1004">
            <v>14731</v>
          </cell>
        </row>
        <row r="1005">
          <cell r="H1005">
            <v>14593</v>
          </cell>
        </row>
        <row r="1006">
          <cell r="H1006">
            <v>4235</v>
          </cell>
        </row>
        <row r="1007">
          <cell r="H1007">
            <v>12691</v>
          </cell>
        </row>
        <row r="1008">
          <cell r="H1008">
            <v>6278</v>
          </cell>
        </row>
        <row r="1009">
          <cell r="H1009">
            <v>7188</v>
          </cell>
        </row>
        <row r="1010">
          <cell r="H1010">
            <v>2216</v>
          </cell>
        </row>
        <row r="1011">
          <cell r="H1011">
            <v>3350</v>
          </cell>
        </row>
        <row r="1012">
          <cell r="H1012">
            <v>5284</v>
          </cell>
        </row>
        <row r="1013">
          <cell r="H1013">
            <v>4781</v>
          </cell>
        </row>
        <row r="1014">
          <cell r="H1014">
            <v>98225</v>
          </cell>
        </row>
        <row r="1015">
          <cell r="H1015">
            <v>194968</v>
          </cell>
        </row>
        <row r="1016">
          <cell r="H1016">
            <v>85375</v>
          </cell>
        </row>
        <row r="1017">
          <cell r="H1017">
            <v>102071</v>
          </cell>
        </row>
        <row r="1018">
          <cell r="H1018">
            <v>3536</v>
          </cell>
        </row>
        <row r="1019">
          <cell r="H1019">
            <v>181113</v>
          </cell>
        </row>
        <row r="1020">
          <cell r="H1020">
            <v>54219</v>
          </cell>
        </row>
        <row r="1021">
          <cell r="H1021">
            <v>555047</v>
          </cell>
        </row>
        <row r="1022">
          <cell r="H1022">
            <v>46700</v>
          </cell>
        </row>
        <row r="1023">
          <cell r="H1023">
            <v>140497</v>
          </cell>
        </row>
        <row r="1024">
          <cell r="H1024">
            <v>193102</v>
          </cell>
        </row>
        <row r="1025">
          <cell r="H1025">
            <v>207359</v>
          </cell>
        </row>
        <row r="1026">
          <cell r="H1026">
            <v>61676</v>
          </cell>
        </row>
        <row r="1027">
          <cell r="H1027">
            <v>131647</v>
          </cell>
        </row>
        <row r="1028">
          <cell r="H1028">
            <v>65252</v>
          </cell>
        </row>
        <row r="1029">
          <cell r="H1029">
            <v>343839</v>
          </cell>
        </row>
        <row r="1030">
          <cell r="H1030">
            <v>236737</v>
          </cell>
        </row>
        <row r="1031">
          <cell r="H1031">
            <v>44441</v>
          </cell>
        </row>
        <row r="1032">
          <cell r="H1032">
            <v>24374</v>
          </cell>
        </row>
        <row r="1033">
          <cell r="H1033">
            <v>24455</v>
          </cell>
        </row>
        <row r="1034">
          <cell r="H1034">
            <v>65997</v>
          </cell>
        </row>
        <row r="1035">
          <cell r="H1035">
            <v>46156</v>
          </cell>
        </row>
        <row r="1036">
          <cell r="H1036">
            <v>50909</v>
          </cell>
        </row>
        <row r="1037">
          <cell r="H1037">
            <v>5073</v>
          </cell>
        </row>
        <row r="1038">
          <cell r="H1038">
            <v>9665</v>
          </cell>
        </row>
        <row r="1039">
          <cell r="H1039">
            <v>73498</v>
          </cell>
        </row>
        <row r="1040">
          <cell r="H1040">
            <v>52492</v>
          </cell>
        </row>
        <row r="1041">
          <cell r="H1041">
            <v>71265</v>
          </cell>
        </row>
        <row r="1042">
          <cell r="H1042">
            <v>49597</v>
          </cell>
        </row>
        <row r="1043">
          <cell r="H1043">
            <v>1087728</v>
          </cell>
        </row>
        <row r="1044">
          <cell r="H1044">
            <v>1571142</v>
          </cell>
        </row>
        <row r="1045">
          <cell r="H1045">
            <v>1596791</v>
          </cell>
        </row>
        <row r="1046">
          <cell r="H1046">
            <v>1807165</v>
          </cell>
        </row>
        <row r="1047">
          <cell r="H1047">
            <v>1523768</v>
          </cell>
        </row>
        <row r="1048">
          <cell r="H1048">
            <v>722039</v>
          </cell>
        </row>
        <row r="1049">
          <cell r="H1049">
            <v>844112</v>
          </cell>
        </row>
        <row r="1050">
          <cell r="H1050">
            <v>2039551</v>
          </cell>
        </row>
        <row r="1051">
          <cell r="H1051">
            <v>952759</v>
          </cell>
        </row>
        <row r="1052">
          <cell r="H1052">
            <v>55104</v>
          </cell>
        </row>
        <row r="1053">
          <cell r="H1053">
            <v>22373</v>
          </cell>
        </row>
        <row r="1054">
          <cell r="H1054">
            <v>5523</v>
          </cell>
        </row>
        <row r="1055">
          <cell r="H1055">
            <v>27139</v>
          </cell>
        </row>
        <row r="1056">
          <cell r="H1056">
            <v>194465</v>
          </cell>
        </row>
        <row r="1057">
          <cell r="H1057">
            <v>500000</v>
          </cell>
        </row>
        <row r="1058">
          <cell r="H1058">
            <v>201696</v>
          </cell>
        </row>
        <row r="1059">
          <cell r="H1059">
            <v>455930</v>
          </cell>
        </row>
        <row r="1060">
          <cell r="H1060">
            <v>131416</v>
          </cell>
        </row>
        <row r="1061">
          <cell r="H1061">
            <v>350000</v>
          </cell>
        </row>
        <row r="1062">
          <cell r="H1062">
            <v>350000</v>
          </cell>
        </row>
        <row r="1063">
          <cell r="H1063">
            <v>447273</v>
          </cell>
        </row>
        <row r="1064">
          <cell r="H1064">
            <v>350000</v>
          </cell>
        </row>
        <row r="1065">
          <cell r="H1065">
            <v>257118</v>
          </cell>
        </row>
        <row r="1066">
          <cell r="H1066">
            <v>500000</v>
          </cell>
        </row>
        <row r="1067">
          <cell r="H1067">
            <v>11650</v>
          </cell>
        </row>
        <row r="1068">
          <cell r="H1068">
            <v>500000</v>
          </cell>
        </row>
        <row r="1069">
          <cell r="H1069">
            <v>500000</v>
          </cell>
        </row>
        <row r="1070">
          <cell r="H1070">
            <v>500000</v>
          </cell>
        </row>
        <row r="1071">
          <cell r="H1071">
            <v>500000</v>
          </cell>
        </row>
        <row r="1072">
          <cell r="H1072">
            <v>39788</v>
          </cell>
        </row>
        <row r="1073">
          <cell r="H1073">
            <v>143192</v>
          </cell>
        </row>
        <row r="1074">
          <cell r="H1074">
            <v>20570</v>
          </cell>
        </row>
        <row r="1075">
          <cell r="H1075">
            <v>60785</v>
          </cell>
        </row>
        <row r="1076">
          <cell r="H1076">
            <v>92225</v>
          </cell>
        </row>
        <row r="1077">
          <cell r="H1077">
            <v>49878</v>
          </cell>
        </row>
        <row r="1078">
          <cell r="H1078">
            <v>33750</v>
          </cell>
        </row>
        <row r="1079">
          <cell r="H1079">
            <v>54565</v>
          </cell>
        </row>
        <row r="1080">
          <cell r="H1080">
            <v>104781</v>
          </cell>
        </row>
        <row r="1081">
          <cell r="H1081">
            <v>73969</v>
          </cell>
        </row>
        <row r="1082">
          <cell r="H1082">
            <v>14704</v>
          </cell>
        </row>
        <row r="1083">
          <cell r="H1083">
            <v>188288</v>
          </cell>
        </row>
        <row r="1084">
          <cell r="H1084">
            <v>97665</v>
          </cell>
        </row>
        <row r="1085">
          <cell r="H1085">
            <v>111940</v>
          </cell>
        </row>
        <row r="1086">
          <cell r="H1086">
            <v>52846</v>
          </cell>
        </row>
        <row r="1087">
          <cell r="H1087">
            <v>538530</v>
          </cell>
        </row>
        <row r="1088">
          <cell r="H1088">
            <v>1386962</v>
          </cell>
        </row>
        <row r="1089">
          <cell r="H1089">
            <v>1234510</v>
          </cell>
        </row>
        <row r="1090">
          <cell r="H1090">
            <v>902000</v>
          </cell>
        </row>
        <row r="1091">
          <cell r="H1091">
            <v>5848373</v>
          </cell>
        </row>
        <row r="1092">
          <cell r="H1092">
            <v>1249867</v>
          </cell>
        </row>
        <row r="1093">
          <cell r="H1093">
            <v>570381</v>
          </cell>
        </row>
        <row r="1094">
          <cell r="H1094">
            <v>360829</v>
          </cell>
        </row>
        <row r="1095">
          <cell r="H1095">
            <v>4005116</v>
          </cell>
        </row>
        <row r="1096">
          <cell r="H1096">
            <v>5646482</v>
          </cell>
        </row>
        <row r="1097">
          <cell r="H1097">
            <v>52134</v>
          </cell>
        </row>
        <row r="1098">
          <cell r="H1098">
            <v>67175</v>
          </cell>
        </row>
        <row r="1099">
          <cell r="H1099">
            <v>105389</v>
          </cell>
        </row>
        <row r="1100">
          <cell r="H1100">
            <v>488069</v>
          </cell>
        </row>
        <row r="1101">
          <cell r="H1101">
            <v>285248</v>
          </cell>
        </row>
        <row r="1102">
          <cell r="H1102">
            <v>285561</v>
          </cell>
        </row>
        <row r="1103">
          <cell r="H1103">
            <v>188581</v>
          </cell>
        </row>
        <row r="1104">
          <cell r="H1104">
            <v>307483</v>
          </cell>
        </row>
        <row r="1105">
          <cell r="H1105">
            <v>408970</v>
          </cell>
        </row>
        <row r="1106">
          <cell r="H1106">
            <v>507494</v>
          </cell>
        </row>
        <row r="1107">
          <cell r="H1107">
            <v>788710</v>
          </cell>
        </row>
        <row r="1108">
          <cell r="H1108">
            <v>85112</v>
          </cell>
        </row>
        <row r="1109">
          <cell r="H1109">
            <v>308141</v>
          </cell>
        </row>
        <row r="1110">
          <cell r="H1110">
            <v>783881</v>
          </cell>
        </row>
        <row r="1111">
          <cell r="H1111">
            <v>71742</v>
          </cell>
        </row>
        <row r="1112">
          <cell r="H1112">
            <v>749957</v>
          </cell>
        </row>
        <row r="1113">
          <cell r="H1113">
            <v>1005153</v>
          </cell>
        </row>
        <row r="1114">
          <cell r="H1114">
            <v>56002</v>
          </cell>
        </row>
        <row r="1115">
          <cell r="H1115">
            <v>980394</v>
          </cell>
        </row>
        <row r="1116">
          <cell r="H1116">
            <v>867300</v>
          </cell>
        </row>
        <row r="1117">
          <cell r="H1117">
            <v>1734600</v>
          </cell>
        </row>
        <row r="1118">
          <cell r="H1118">
            <v>166229</v>
          </cell>
        </row>
        <row r="1119">
          <cell r="H1119">
            <v>259072</v>
          </cell>
        </row>
        <row r="1120">
          <cell r="H1120">
            <v>26400</v>
          </cell>
        </row>
        <row r="1121">
          <cell r="H1121">
            <v>26400</v>
          </cell>
        </row>
        <row r="1122">
          <cell r="H1122">
            <v>206109</v>
          </cell>
        </row>
        <row r="1123">
          <cell r="H1123">
            <v>205211</v>
          </cell>
        </row>
        <row r="1124">
          <cell r="H1124">
            <v>80069</v>
          </cell>
        </row>
        <row r="1125">
          <cell r="H1125">
            <v>91930</v>
          </cell>
        </row>
        <row r="1126">
          <cell r="H1126">
            <v>75957</v>
          </cell>
        </row>
        <row r="1127">
          <cell r="H1127">
            <v>126834</v>
          </cell>
        </row>
        <row r="1128">
          <cell r="H1128">
            <v>91531</v>
          </cell>
        </row>
        <row r="1129">
          <cell r="H1129">
            <v>93923</v>
          </cell>
        </row>
        <row r="1130">
          <cell r="H1130">
            <v>197536</v>
          </cell>
        </row>
        <row r="1131">
          <cell r="H1131">
            <v>197536</v>
          </cell>
        </row>
        <row r="1132">
          <cell r="H1132">
            <v>880000</v>
          </cell>
        </row>
        <row r="1133">
          <cell r="H1133">
            <v>1760000</v>
          </cell>
        </row>
        <row r="1134">
          <cell r="H1134">
            <v>1320000</v>
          </cell>
        </row>
        <row r="1135">
          <cell r="H1135">
            <v>1320000</v>
          </cell>
        </row>
        <row r="1136">
          <cell r="H1136">
            <v>90000</v>
          </cell>
        </row>
        <row r="1137">
          <cell r="H1137">
            <v>156600</v>
          </cell>
        </row>
        <row r="1138">
          <cell r="H1138">
            <v>140000</v>
          </cell>
        </row>
        <row r="1139">
          <cell r="H1139">
            <v>37000</v>
          </cell>
        </row>
        <row r="1140">
          <cell r="H1140">
            <v>46000</v>
          </cell>
        </row>
        <row r="1141">
          <cell r="H1141">
            <v>50000</v>
          </cell>
        </row>
        <row r="1142">
          <cell r="H1142">
            <v>60000</v>
          </cell>
        </row>
        <row r="1143">
          <cell r="H1143">
            <v>40000</v>
          </cell>
        </row>
        <row r="1144">
          <cell r="H1144">
            <v>80000</v>
          </cell>
        </row>
        <row r="1145">
          <cell r="H1145">
            <v>100000</v>
          </cell>
        </row>
        <row r="1146">
          <cell r="H1146">
            <v>190000</v>
          </cell>
        </row>
        <row r="1147">
          <cell r="H1147">
            <v>120000</v>
          </cell>
        </row>
        <row r="1148">
          <cell r="H1148">
            <v>264000</v>
          </cell>
        </row>
        <row r="1149">
          <cell r="H1149">
            <v>187803</v>
          </cell>
        </row>
        <row r="1150">
          <cell r="H1150">
            <v>179873</v>
          </cell>
        </row>
        <row r="1151">
          <cell r="H1151">
            <v>305885</v>
          </cell>
        </row>
        <row r="1152">
          <cell r="H1152">
            <v>789207</v>
          </cell>
        </row>
        <row r="1153">
          <cell r="H1153">
            <v>26654</v>
          </cell>
        </row>
        <row r="1154">
          <cell r="H1154">
            <v>2000000</v>
          </cell>
        </row>
        <row r="1155">
          <cell r="H1155">
            <v>155213</v>
          </cell>
        </row>
        <row r="1156">
          <cell r="H1156">
            <v>7165</v>
          </cell>
        </row>
        <row r="1157">
          <cell r="H1157">
            <v>1571</v>
          </cell>
        </row>
        <row r="1158">
          <cell r="H1158">
            <v>6940</v>
          </cell>
        </row>
        <row r="1159">
          <cell r="H1159">
            <v>12460</v>
          </cell>
        </row>
        <row r="1160">
          <cell r="H1160">
            <v>3789</v>
          </cell>
        </row>
        <row r="1161">
          <cell r="H1161">
            <v>8635</v>
          </cell>
        </row>
        <row r="1162">
          <cell r="H1162">
            <v>45887</v>
          </cell>
        </row>
        <row r="1163">
          <cell r="H1163">
            <v>1091</v>
          </cell>
        </row>
        <row r="1164">
          <cell r="H1164">
            <v>13568</v>
          </cell>
        </row>
        <row r="1165">
          <cell r="H1165">
            <v>21360</v>
          </cell>
        </row>
        <row r="1166">
          <cell r="H1166">
            <v>19337</v>
          </cell>
        </row>
        <row r="1167">
          <cell r="H1167">
            <v>15924</v>
          </cell>
        </row>
        <row r="1168">
          <cell r="H1168">
            <v>5431</v>
          </cell>
        </row>
        <row r="1169">
          <cell r="H1169">
            <v>33980</v>
          </cell>
        </row>
        <row r="1170">
          <cell r="H1170">
            <v>890</v>
          </cell>
        </row>
        <row r="1171">
          <cell r="H1171">
            <v>18636</v>
          </cell>
        </row>
        <row r="1172">
          <cell r="H1172">
            <v>23620</v>
          </cell>
        </row>
        <row r="1173">
          <cell r="H1173">
            <v>5527</v>
          </cell>
        </row>
        <row r="1174">
          <cell r="H1174">
            <v>54000</v>
          </cell>
        </row>
        <row r="1175">
          <cell r="H1175">
            <v>31373</v>
          </cell>
        </row>
        <row r="1176">
          <cell r="H1176">
            <v>42832</v>
          </cell>
        </row>
        <row r="1177">
          <cell r="H1177">
            <v>39808</v>
          </cell>
        </row>
        <row r="1178">
          <cell r="H1178">
            <v>20114</v>
          </cell>
        </row>
        <row r="1179">
          <cell r="H1179">
            <v>5674</v>
          </cell>
        </row>
        <row r="1180">
          <cell r="H1180">
            <v>360000</v>
          </cell>
        </row>
        <row r="1181">
          <cell r="H1181">
            <v>120822</v>
          </cell>
        </row>
        <row r="1182">
          <cell r="H1182">
            <v>251062</v>
          </cell>
        </row>
        <row r="1183">
          <cell r="H1183">
            <v>14000</v>
          </cell>
        </row>
        <row r="1184">
          <cell r="H1184">
            <v>5923</v>
          </cell>
        </row>
        <row r="1185">
          <cell r="H1185">
            <v>4280</v>
          </cell>
        </row>
        <row r="1186">
          <cell r="H1186">
            <v>11931</v>
          </cell>
        </row>
        <row r="1187">
          <cell r="H1187">
            <v>17994</v>
          </cell>
        </row>
        <row r="1188">
          <cell r="H1188">
            <v>17078</v>
          </cell>
        </row>
        <row r="1189">
          <cell r="H1189">
            <v>3937</v>
          </cell>
        </row>
        <row r="1190">
          <cell r="H1190">
            <v>13186</v>
          </cell>
        </row>
        <row r="1191">
          <cell r="H1191">
            <v>10204</v>
          </cell>
        </row>
        <row r="1192">
          <cell r="H1192">
            <v>50000</v>
          </cell>
        </row>
        <row r="1193">
          <cell r="H1193">
            <v>80000</v>
          </cell>
        </row>
        <row r="1194">
          <cell r="H1194">
            <v>32083</v>
          </cell>
        </row>
        <row r="1195">
          <cell r="H1195">
            <v>5992</v>
          </cell>
        </row>
        <row r="1196">
          <cell r="H1196">
            <v>27344</v>
          </cell>
        </row>
        <row r="1197">
          <cell r="H1197">
            <v>43408</v>
          </cell>
        </row>
        <row r="1198">
          <cell r="H1198">
            <v>969</v>
          </cell>
        </row>
        <row r="1199">
          <cell r="H1199">
            <v>21460</v>
          </cell>
        </row>
        <row r="1200">
          <cell r="H1200">
            <v>3714</v>
          </cell>
        </row>
        <row r="1201">
          <cell r="H1201">
            <v>51356</v>
          </cell>
        </row>
        <row r="1202">
          <cell r="H1202">
            <v>32383</v>
          </cell>
        </row>
        <row r="1203">
          <cell r="H1203">
            <v>15361</v>
          </cell>
        </row>
        <row r="1204">
          <cell r="H1204">
            <v>53811</v>
          </cell>
        </row>
        <row r="1205">
          <cell r="H1205">
            <v>11983</v>
          </cell>
        </row>
        <row r="1206">
          <cell r="H1206">
            <v>47002</v>
          </cell>
        </row>
        <row r="1207">
          <cell r="H1207">
            <v>73414</v>
          </cell>
        </row>
        <row r="1208">
          <cell r="H1208">
            <v>82179</v>
          </cell>
        </row>
        <row r="1209">
          <cell r="H1209">
            <v>71285</v>
          </cell>
        </row>
        <row r="1210">
          <cell r="H1210">
            <v>6650</v>
          </cell>
        </row>
        <row r="1211">
          <cell r="H1211">
            <v>30311</v>
          </cell>
        </row>
        <row r="1212">
          <cell r="H1212">
            <v>75080</v>
          </cell>
        </row>
        <row r="1213">
          <cell r="H1213">
            <v>128876</v>
          </cell>
        </row>
        <row r="1214">
          <cell r="H1214">
            <v>74024</v>
          </cell>
        </row>
        <row r="1215">
          <cell r="H1215">
            <v>69402</v>
          </cell>
        </row>
        <row r="1216">
          <cell r="H1216">
            <v>57429</v>
          </cell>
        </row>
        <row r="1217">
          <cell r="H1217">
            <v>15601</v>
          </cell>
        </row>
        <row r="1218">
          <cell r="H1218">
            <v>64138</v>
          </cell>
        </row>
        <row r="1219">
          <cell r="H1219">
            <v>356197</v>
          </cell>
        </row>
        <row r="1220">
          <cell r="H1220">
            <v>32402</v>
          </cell>
        </row>
        <row r="1221">
          <cell r="H1221">
            <v>23498</v>
          </cell>
        </row>
        <row r="1222">
          <cell r="H1222">
            <v>516</v>
          </cell>
        </row>
        <row r="1223">
          <cell r="H1223">
            <v>100200</v>
          </cell>
        </row>
        <row r="1224">
          <cell r="H1224">
            <v>100283</v>
          </cell>
        </row>
        <row r="1225">
          <cell r="H1225">
            <v>68386</v>
          </cell>
        </row>
        <row r="1226">
          <cell r="H1226">
            <v>48652</v>
          </cell>
        </row>
        <row r="1227">
          <cell r="H1227">
            <v>850</v>
          </cell>
        </row>
        <row r="1228">
          <cell r="H1228">
            <v>56149</v>
          </cell>
        </row>
        <row r="1229">
          <cell r="H1229">
            <v>91683</v>
          </cell>
        </row>
        <row r="1230">
          <cell r="H1230">
            <v>33053</v>
          </cell>
        </row>
        <row r="1231">
          <cell r="H1231">
            <v>17760</v>
          </cell>
        </row>
        <row r="1232">
          <cell r="H1232">
            <v>72227</v>
          </cell>
        </row>
        <row r="1233">
          <cell r="H1233">
            <v>19443</v>
          </cell>
        </row>
        <row r="1234">
          <cell r="H1234">
            <v>43694</v>
          </cell>
        </row>
        <row r="1235">
          <cell r="H1235">
            <v>5558</v>
          </cell>
        </row>
        <row r="1236">
          <cell r="H1236">
            <v>43373</v>
          </cell>
        </row>
        <row r="1237">
          <cell r="H1237">
            <v>81425</v>
          </cell>
        </row>
        <row r="1238">
          <cell r="H1238">
            <v>8000</v>
          </cell>
        </row>
        <row r="1239">
          <cell r="H1239">
            <v>12255</v>
          </cell>
        </row>
        <row r="1240">
          <cell r="H1240">
            <v>10000</v>
          </cell>
        </row>
        <row r="1241">
          <cell r="H1241">
            <v>10000</v>
          </cell>
        </row>
        <row r="1242">
          <cell r="H1242">
            <v>16000</v>
          </cell>
        </row>
        <row r="1243">
          <cell r="H1243">
            <v>4646</v>
          </cell>
        </row>
        <row r="1244">
          <cell r="H1244">
            <v>6000</v>
          </cell>
        </row>
        <row r="1245">
          <cell r="H1245">
            <v>4000</v>
          </cell>
        </row>
        <row r="1246">
          <cell r="H1246">
            <v>10000</v>
          </cell>
        </row>
        <row r="1247">
          <cell r="H1247">
            <v>20000</v>
          </cell>
        </row>
        <row r="1248">
          <cell r="H1248">
            <v>2299</v>
          </cell>
        </row>
        <row r="1249">
          <cell r="H1249">
            <v>2788</v>
          </cell>
        </row>
        <row r="1250">
          <cell r="H1250">
            <v>10000</v>
          </cell>
        </row>
        <row r="1251">
          <cell r="H1251">
            <v>46316</v>
          </cell>
        </row>
        <row r="1252">
          <cell r="H1252">
            <v>26000</v>
          </cell>
        </row>
        <row r="1253">
          <cell r="H1253">
            <v>28000</v>
          </cell>
        </row>
        <row r="1254">
          <cell r="H1254">
            <v>80000</v>
          </cell>
        </row>
        <row r="1255">
          <cell r="H1255">
            <v>40000</v>
          </cell>
        </row>
        <row r="1256">
          <cell r="H1256">
            <v>10000</v>
          </cell>
        </row>
        <row r="1257">
          <cell r="H1257">
            <v>20000</v>
          </cell>
        </row>
        <row r="1258">
          <cell r="H1258">
            <v>3820</v>
          </cell>
        </row>
        <row r="1259">
          <cell r="H1259">
            <v>6312</v>
          </cell>
        </row>
        <row r="1260">
          <cell r="H1260">
            <v>7270</v>
          </cell>
        </row>
        <row r="1261">
          <cell r="H1261">
            <v>66360</v>
          </cell>
        </row>
        <row r="1262">
          <cell r="H1262">
            <v>66405</v>
          </cell>
        </row>
        <row r="1263">
          <cell r="H1263">
            <v>39827</v>
          </cell>
        </row>
        <row r="1264">
          <cell r="H1264">
            <v>56395</v>
          </cell>
        </row>
        <row r="1265">
          <cell r="H1265">
            <v>88411</v>
          </cell>
        </row>
        <row r="1266">
          <cell r="H1266">
            <v>4520</v>
          </cell>
        </row>
        <row r="1267">
          <cell r="H1267">
            <v>18523</v>
          </cell>
        </row>
        <row r="1268">
          <cell r="H1268">
            <v>15733</v>
          </cell>
        </row>
        <row r="1269">
          <cell r="H1269">
            <v>76342</v>
          </cell>
        </row>
        <row r="1270">
          <cell r="H1270">
            <v>105133</v>
          </cell>
        </row>
        <row r="1271">
          <cell r="H1271">
            <v>63983</v>
          </cell>
        </row>
        <row r="1272">
          <cell r="H1272">
            <v>111592</v>
          </cell>
        </row>
        <row r="1273">
          <cell r="H1273">
            <v>7468</v>
          </cell>
        </row>
        <row r="1274">
          <cell r="H1274">
            <v>10589</v>
          </cell>
        </row>
        <row r="1275">
          <cell r="H1275">
            <v>18619</v>
          </cell>
        </row>
        <row r="1276">
          <cell r="H1276">
            <v>63367</v>
          </cell>
        </row>
        <row r="1277">
          <cell r="H1277">
            <v>30000</v>
          </cell>
        </row>
        <row r="1278">
          <cell r="H1278">
            <v>3425</v>
          </cell>
        </row>
        <row r="1279">
          <cell r="H1279">
            <v>60000</v>
          </cell>
        </row>
        <row r="1280">
          <cell r="H1280">
            <v>29153</v>
          </cell>
        </row>
        <row r="1281">
          <cell r="H1281">
            <v>550641</v>
          </cell>
        </row>
        <row r="1282">
          <cell r="H1282">
            <v>425518</v>
          </cell>
        </row>
        <row r="1283">
          <cell r="H1283">
            <v>427800</v>
          </cell>
        </row>
        <row r="1284">
          <cell r="H1284">
            <v>251277</v>
          </cell>
        </row>
        <row r="1285">
          <cell r="H1285">
            <v>170007</v>
          </cell>
        </row>
        <row r="1286">
          <cell r="H1286">
            <v>107565</v>
          </cell>
        </row>
        <row r="1287">
          <cell r="H1287">
            <v>244747</v>
          </cell>
        </row>
        <row r="1288">
          <cell r="H1288">
            <v>386100</v>
          </cell>
        </row>
        <row r="1289">
          <cell r="H1289">
            <v>89046</v>
          </cell>
        </row>
        <row r="1290">
          <cell r="H1290">
            <v>363956</v>
          </cell>
        </row>
        <row r="1291">
          <cell r="H1291">
            <v>401716</v>
          </cell>
        </row>
        <row r="1292">
          <cell r="H1292">
            <v>67742</v>
          </cell>
        </row>
        <row r="1293">
          <cell r="H1293">
            <v>80000</v>
          </cell>
        </row>
        <row r="1294">
          <cell r="H1294">
            <v>5515</v>
          </cell>
        </row>
        <row r="1295">
          <cell r="H1295">
            <v>64000</v>
          </cell>
        </row>
        <row r="1296">
          <cell r="H1296">
            <v>97098</v>
          </cell>
        </row>
        <row r="1297">
          <cell r="H1297">
            <v>123196</v>
          </cell>
        </row>
        <row r="1298">
          <cell r="H1298">
            <v>69824</v>
          </cell>
        </row>
        <row r="1299">
          <cell r="H1299">
            <v>110325</v>
          </cell>
        </row>
        <row r="1300">
          <cell r="H1300">
            <v>192018</v>
          </cell>
        </row>
        <row r="1301">
          <cell r="H1301">
            <v>22352</v>
          </cell>
        </row>
        <row r="1302">
          <cell r="H1302">
            <v>49464</v>
          </cell>
        </row>
        <row r="1303">
          <cell r="H1303">
            <v>42745</v>
          </cell>
        </row>
        <row r="1304">
          <cell r="H1304">
            <v>55714</v>
          </cell>
        </row>
        <row r="1305">
          <cell r="H1305">
            <v>68846</v>
          </cell>
        </row>
        <row r="1306">
          <cell r="H1306">
            <v>19137</v>
          </cell>
        </row>
        <row r="1307">
          <cell r="H1307">
            <v>8297</v>
          </cell>
        </row>
        <row r="1308">
          <cell r="H1308">
            <v>6370</v>
          </cell>
        </row>
        <row r="1309">
          <cell r="H1309">
            <v>48444</v>
          </cell>
        </row>
        <row r="1310">
          <cell r="H1310">
            <v>14180</v>
          </cell>
        </row>
        <row r="1311">
          <cell r="H1311">
            <v>47224</v>
          </cell>
        </row>
        <row r="1312">
          <cell r="H1312">
            <v>41653</v>
          </cell>
        </row>
        <row r="1313">
          <cell r="H1313">
            <v>38197</v>
          </cell>
        </row>
        <row r="1314">
          <cell r="H1314">
            <v>46571</v>
          </cell>
        </row>
        <row r="1315">
          <cell r="H1315">
            <v>49315</v>
          </cell>
        </row>
        <row r="1316">
          <cell r="H1316">
            <v>39850</v>
          </cell>
        </row>
        <row r="1317">
          <cell r="H1317">
            <v>44196</v>
          </cell>
        </row>
        <row r="1318">
          <cell r="H1318">
            <v>61784</v>
          </cell>
        </row>
        <row r="1319">
          <cell r="H1319">
            <v>26248</v>
          </cell>
        </row>
        <row r="1320">
          <cell r="H1320">
            <v>36836</v>
          </cell>
        </row>
        <row r="1321">
          <cell r="H1321">
            <v>35233</v>
          </cell>
        </row>
        <row r="1322">
          <cell r="H1322">
            <v>22716</v>
          </cell>
        </row>
        <row r="1323">
          <cell r="H1323">
            <v>15680</v>
          </cell>
        </row>
        <row r="1324">
          <cell r="H1324">
            <v>18074</v>
          </cell>
        </row>
        <row r="1325">
          <cell r="H1325">
            <v>49025</v>
          </cell>
        </row>
        <row r="1326">
          <cell r="H1326">
            <v>31488</v>
          </cell>
        </row>
        <row r="1327">
          <cell r="H1327">
            <v>45182</v>
          </cell>
        </row>
        <row r="1328">
          <cell r="H1328">
            <v>41391</v>
          </cell>
        </row>
        <row r="1329">
          <cell r="H1329">
            <v>13748</v>
          </cell>
        </row>
        <row r="1330">
          <cell r="H1330">
            <v>67205</v>
          </cell>
        </row>
        <row r="1331">
          <cell r="H1331">
            <v>467</v>
          </cell>
        </row>
        <row r="1332">
          <cell r="H1332">
            <v>22014</v>
          </cell>
        </row>
        <row r="1333">
          <cell r="H1333">
            <v>16802</v>
          </cell>
        </row>
        <row r="1334">
          <cell r="H1334">
            <v>5174</v>
          </cell>
        </row>
        <row r="1335">
          <cell r="H1335">
            <v>9100</v>
          </cell>
        </row>
        <row r="1336">
          <cell r="H1336">
            <v>1791</v>
          </cell>
        </row>
        <row r="1337">
          <cell r="H1337">
            <v>19848</v>
          </cell>
        </row>
        <row r="1338">
          <cell r="H1338">
            <v>74586</v>
          </cell>
        </row>
        <row r="1339">
          <cell r="H1339">
            <v>18625</v>
          </cell>
        </row>
        <row r="1340">
          <cell r="H1340">
            <v>42195</v>
          </cell>
        </row>
        <row r="1341">
          <cell r="H1341">
            <v>21251</v>
          </cell>
        </row>
        <row r="1342">
          <cell r="H1342">
            <v>64470</v>
          </cell>
        </row>
        <row r="1343">
          <cell r="H1343">
            <v>6013</v>
          </cell>
        </row>
        <row r="1344">
          <cell r="H1344">
            <v>57447</v>
          </cell>
        </row>
        <row r="1345">
          <cell r="H1345">
            <v>57255</v>
          </cell>
        </row>
        <row r="1346">
          <cell r="H1346">
            <v>26044</v>
          </cell>
        </row>
        <row r="1347">
          <cell r="H1347">
            <v>42547</v>
          </cell>
        </row>
        <row r="1348">
          <cell r="H1348">
            <v>76684</v>
          </cell>
        </row>
        <row r="1349">
          <cell r="H1349">
            <v>106711</v>
          </cell>
        </row>
        <row r="1350">
          <cell r="H1350">
            <v>10043</v>
          </cell>
        </row>
        <row r="1351">
          <cell r="H1351">
            <v>40983</v>
          </cell>
        </row>
        <row r="1352">
          <cell r="H1352">
            <v>94760</v>
          </cell>
        </row>
        <row r="1353">
          <cell r="H1353">
            <v>32969</v>
          </cell>
        </row>
        <row r="1354">
          <cell r="H1354">
            <v>54349</v>
          </cell>
        </row>
        <row r="1355">
          <cell r="H1355">
            <v>16505</v>
          </cell>
        </row>
        <row r="1356">
          <cell r="H1356">
            <v>27958</v>
          </cell>
        </row>
        <row r="1357">
          <cell r="H1357">
            <v>37867</v>
          </cell>
        </row>
        <row r="1358">
          <cell r="H1358">
            <v>19303</v>
          </cell>
        </row>
        <row r="1359">
          <cell r="H1359">
            <v>14060</v>
          </cell>
        </row>
        <row r="1360">
          <cell r="H1360">
            <v>41651</v>
          </cell>
        </row>
        <row r="1361">
          <cell r="H1361">
            <v>68078</v>
          </cell>
        </row>
        <row r="1362">
          <cell r="H1362">
            <v>29584</v>
          </cell>
        </row>
        <row r="1363">
          <cell r="H1363">
            <v>33914</v>
          </cell>
        </row>
        <row r="1364">
          <cell r="H1364">
            <v>25617</v>
          </cell>
        </row>
        <row r="1365">
          <cell r="H1365">
            <v>8597</v>
          </cell>
        </row>
        <row r="1366">
          <cell r="H1366">
            <v>44105</v>
          </cell>
        </row>
        <row r="1367">
          <cell r="H1367">
            <v>7076</v>
          </cell>
        </row>
        <row r="1368">
          <cell r="H1368">
            <v>49763</v>
          </cell>
        </row>
        <row r="1369">
          <cell r="H1369">
            <v>29079</v>
          </cell>
        </row>
        <row r="1370">
          <cell r="H1370">
            <v>11960</v>
          </cell>
        </row>
        <row r="1371">
          <cell r="H1371">
            <v>25410</v>
          </cell>
        </row>
        <row r="1372">
          <cell r="H1372">
            <v>43693</v>
          </cell>
        </row>
        <row r="1373">
          <cell r="H1373">
            <v>43858</v>
          </cell>
        </row>
        <row r="1374">
          <cell r="H1374">
            <v>24441</v>
          </cell>
        </row>
        <row r="1375">
          <cell r="H1375">
            <v>10836</v>
          </cell>
        </row>
        <row r="1376">
          <cell r="H1376">
            <v>51168</v>
          </cell>
        </row>
        <row r="1377">
          <cell r="H1377">
            <v>7748</v>
          </cell>
        </row>
        <row r="1378">
          <cell r="H1378">
            <v>42373</v>
          </cell>
        </row>
        <row r="1379">
          <cell r="H1379">
            <v>31647</v>
          </cell>
        </row>
        <row r="1380">
          <cell r="H1380">
            <v>49788</v>
          </cell>
        </row>
        <row r="1381">
          <cell r="H1381">
            <v>19466</v>
          </cell>
        </row>
        <row r="1382">
          <cell r="H1382">
            <v>49550</v>
          </cell>
        </row>
        <row r="1383">
          <cell r="H1383">
            <v>35103</v>
          </cell>
        </row>
        <row r="1384">
          <cell r="H1384">
            <v>7420</v>
          </cell>
        </row>
        <row r="1385">
          <cell r="H1385">
            <v>53044</v>
          </cell>
        </row>
        <row r="1386">
          <cell r="H1386">
            <v>21199</v>
          </cell>
        </row>
        <row r="1387">
          <cell r="H1387">
            <v>131472</v>
          </cell>
        </row>
        <row r="1388">
          <cell r="H1388">
            <v>32473</v>
          </cell>
        </row>
        <row r="1389">
          <cell r="H1389">
            <v>58107</v>
          </cell>
        </row>
        <row r="1390">
          <cell r="H1390">
            <v>194215</v>
          </cell>
        </row>
        <row r="1391">
          <cell r="H1391">
            <v>79272</v>
          </cell>
        </row>
        <row r="1392">
          <cell r="H1392">
            <v>52589</v>
          </cell>
        </row>
        <row r="1393">
          <cell r="H1393">
            <v>10916</v>
          </cell>
        </row>
        <row r="1394">
          <cell r="H1394">
            <v>58389</v>
          </cell>
        </row>
        <row r="1395">
          <cell r="H1395">
            <v>2819</v>
          </cell>
        </row>
        <row r="1396">
          <cell r="H1396">
            <v>10646</v>
          </cell>
        </row>
        <row r="1397">
          <cell r="H1397">
            <v>39885</v>
          </cell>
        </row>
        <row r="1398">
          <cell r="H1398">
            <v>52132</v>
          </cell>
        </row>
        <row r="1399">
          <cell r="H1399">
            <v>41235</v>
          </cell>
        </row>
        <row r="1400">
          <cell r="H1400">
            <v>19002</v>
          </cell>
        </row>
        <row r="1401">
          <cell r="H1401">
            <v>45323</v>
          </cell>
        </row>
        <row r="1402">
          <cell r="H1402">
            <v>29725</v>
          </cell>
        </row>
        <row r="1403">
          <cell r="H1403">
            <v>10164</v>
          </cell>
        </row>
        <row r="1404">
          <cell r="H1404">
            <v>79827</v>
          </cell>
        </row>
        <row r="1405">
          <cell r="H1405">
            <v>23030</v>
          </cell>
        </row>
        <row r="1406">
          <cell r="H1406">
            <v>1582</v>
          </cell>
        </row>
        <row r="1407">
          <cell r="H1407">
            <v>8113</v>
          </cell>
        </row>
        <row r="1408">
          <cell r="H1408">
            <v>43505</v>
          </cell>
        </row>
        <row r="1409">
          <cell r="H1409">
            <v>1366</v>
          </cell>
        </row>
        <row r="1410">
          <cell r="H1410">
            <v>23839</v>
          </cell>
        </row>
        <row r="1411">
          <cell r="H1411">
            <v>27089</v>
          </cell>
        </row>
        <row r="1412">
          <cell r="H1412">
            <v>1406</v>
          </cell>
        </row>
        <row r="1413">
          <cell r="H1413">
            <v>31947</v>
          </cell>
        </row>
        <row r="1414">
          <cell r="H1414">
            <v>30000</v>
          </cell>
        </row>
        <row r="1415">
          <cell r="H1415">
            <v>37578</v>
          </cell>
        </row>
        <row r="1416">
          <cell r="H1416">
            <v>27547</v>
          </cell>
        </row>
        <row r="1417">
          <cell r="H1417">
            <v>57000</v>
          </cell>
        </row>
        <row r="1418">
          <cell r="H1418">
            <v>36000</v>
          </cell>
        </row>
        <row r="1419">
          <cell r="H1419">
            <v>7200</v>
          </cell>
        </row>
        <row r="1420">
          <cell r="H1420">
            <v>5400</v>
          </cell>
        </row>
        <row r="1421">
          <cell r="H1421">
            <v>65131</v>
          </cell>
        </row>
        <row r="1422">
          <cell r="H1422">
            <v>10</v>
          </cell>
        </row>
        <row r="1423">
          <cell r="H1423">
            <v>42681</v>
          </cell>
        </row>
        <row r="1424">
          <cell r="H1424">
            <v>70479</v>
          </cell>
        </row>
        <row r="1425">
          <cell r="H1425">
            <v>82646</v>
          </cell>
        </row>
        <row r="1426">
          <cell r="H1426">
            <v>2500</v>
          </cell>
        </row>
        <row r="1427">
          <cell r="H1427">
            <v>64542</v>
          </cell>
        </row>
        <row r="1428">
          <cell r="H1428">
            <v>21991</v>
          </cell>
        </row>
        <row r="1429">
          <cell r="H1429">
            <v>13369</v>
          </cell>
        </row>
        <row r="1430">
          <cell r="H1430">
            <v>16509</v>
          </cell>
        </row>
        <row r="1431">
          <cell r="H1431">
            <v>2040</v>
          </cell>
        </row>
        <row r="1432">
          <cell r="H1432">
            <v>20000</v>
          </cell>
        </row>
        <row r="1433">
          <cell r="H1433">
            <v>50000</v>
          </cell>
        </row>
        <row r="1434">
          <cell r="H1434">
            <v>50000</v>
          </cell>
        </row>
        <row r="1435">
          <cell r="H1435">
            <v>40000</v>
          </cell>
        </row>
        <row r="1436">
          <cell r="H1436">
            <v>20000</v>
          </cell>
        </row>
        <row r="1437">
          <cell r="H1437">
            <v>31784</v>
          </cell>
        </row>
        <row r="1438">
          <cell r="H1438">
            <v>34000</v>
          </cell>
        </row>
        <row r="1439">
          <cell r="H1439">
            <v>2758</v>
          </cell>
        </row>
        <row r="1440">
          <cell r="H1440">
            <v>25197</v>
          </cell>
        </row>
        <row r="1441">
          <cell r="H1441">
            <v>39469</v>
          </cell>
        </row>
        <row r="1442">
          <cell r="H1442">
            <v>54004</v>
          </cell>
        </row>
        <row r="1443">
          <cell r="H1443">
            <v>40620</v>
          </cell>
        </row>
        <row r="1444">
          <cell r="H1444">
            <v>77725</v>
          </cell>
        </row>
        <row r="1445">
          <cell r="H1445">
            <v>4204</v>
          </cell>
        </row>
        <row r="1446">
          <cell r="H1446">
            <v>5374</v>
          </cell>
        </row>
        <row r="1447">
          <cell r="H1447">
            <v>7151</v>
          </cell>
        </row>
        <row r="1448">
          <cell r="H1448">
            <v>10577</v>
          </cell>
        </row>
        <row r="1449">
          <cell r="H1449">
            <v>19084</v>
          </cell>
        </row>
        <row r="1450">
          <cell r="H1450">
            <v>44433</v>
          </cell>
        </row>
        <row r="1451">
          <cell r="H1451">
            <v>26637</v>
          </cell>
        </row>
        <row r="1452">
          <cell r="H1452">
            <v>10941</v>
          </cell>
        </row>
        <row r="1453">
          <cell r="H1453">
            <v>25563</v>
          </cell>
        </row>
        <row r="1454">
          <cell r="H1454">
            <v>10280</v>
          </cell>
        </row>
        <row r="1455">
          <cell r="H1455">
            <v>30967</v>
          </cell>
        </row>
        <row r="1456">
          <cell r="H1456">
            <v>29743</v>
          </cell>
        </row>
        <row r="1457">
          <cell r="H1457">
            <v>3277</v>
          </cell>
        </row>
        <row r="1458">
          <cell r="H1458">
            <v>41000</v>
          </cell>
        </row>
        <row r="1459">
          <cell r="H1459">
            <v>9295</v>
          </cell>
        </row>
        <row r="1460">
          <cell r="H1460">
            <v>22486</v>
          </cell>
        </row>
        <row r="1461">
          <cell r="H1461">
            <v>13435</v>
          </cell>
        </row>
        <row r="1462">
          <cell r="H1462">
            <v>1601</v>
          </cell>
        </row>
        <row r="1463">
          <cell r="H1463">
            <v>26965</v>
          </cell>
        </row>
        <row r="1464">
          <cell r="H1464">
            <v>30684</v>
          </cell>
        </row>
        <row r="1465">
          <cell r="H1465">
            <v>16043</v>
          </cell>
        </row>
        <row r="1466">
          <cell r="H1466">
            <v>140415</v>
          </cell>
        </row>
        <row r="1467">
          <cell r="H1467">
            <v>88339</v>
          </cell>
        </row>
        <row r="1468">
          <cell r="H1468">
            <v>144850</v>
          </cell>
        </row>
        <row r="1469">
          <cell r="H1469">
            <v>64428</v>
          </cell>
        </row>
        <row r="1470">
          <cell r="H1470">
            <v>12000</v>
          </cell>
        </row>
        <row r="1471">
          <cell r="H1471">
            <v>53433</v>
          </cell>
        </row>
        <row r="1472">
          <cell r="H1472">
            <v>60872</v>
          </cell>
        </row>
        <row r="1473">
          <cell r="H1473">
            <v>6764</v>
          </cell>
        </row>
        <row r="1474">
          <cell r="H1474">
            <v>6412</v>
          </cell>
        </row>
        <row r="1475">
          <cell r="H1475">
            <v>14004</v>
          </cell>
        </row>
        <row r="1476">
          <cell r="H1476">
            <v>1175</v>
          </cell>
        </row>
        <row r="1477">
          <cell r="H1477">
            <v>3303</v>
          </cell>
        </row>
        <row r="1478">
          <cell r="H1478">
            <v>62979</v>
          </cell>
        </row>
        <row r="1479">
          <cell r="H1479">
            <v>136371</v>
          </cell>
        </row>
        <row r="1480">
          <cell r="H1480">
            <v>48840</v>
          </cell>
        </row>
        <row r="1481">
          <cell r="H1481">
            <v>8575</v>
          </cell>
        </row>
        <row r="1482">
          <cell r="H1482">
            <v>36236</v>
          </cell>
        </row>
        <row r="1483">
          <cell r="H1483">
            <v>63241</v>
          </cell>
        </row>
        <row r="1484">
          <cell r="H1484">
            <v>89737</v>
          </cell>
        </row>
        <row r="1485">
          <cell r="H1485">
            <v>25151</v>
          </cell>
        </row>
        <row r="1486">
          <cell r="H1486">
            <v>310095</v>
          </cell>
        </row>
        <row r="1487">
          <cell r="H1487">
            <v>600000</v>
          </cell>
        </row>
        <row r="1488">
          <cell r="H1488">
            <v>291965</v>
          </cell>
        </row>
        <row r="1489">
          <cell r="H1489">
            <v>676440</v>
          </cell>
        </row>
        <row r="1490">
          <cell r="H1490">
            <v>109333</v>
          </cell>
        </row>
        <row r="1491">
          <cell r="H1491">
            <v>366940</v>
          </cell>
        </row>
        <row r="1492">
          <cell r="H1492">
            <v>500026</v>
          </cell>
        </row>
        <row r="1493">
          <cell r="H1493">
            <v>128630</v>
          </cell>
        </row>
        <row r="1494">
          <cell r="H1494">
            <v>434208</v>
          </cell>
        </row>
        <row r="1495">
          <cell r="H1495">
            <v>264031</v>
          </cell>
        </row>
        <row r="1496">
          <cell r="H1496">
            <v>23899</v>
          </cell>
        </row>
        <row r="1497">
          <cell r="H1497">
            <v>118000</v>
          </cell>
        </row>
        <row r="1498">
          <cell r="H1498">
            <v>58597</v>
          </cell>
        </row>
        <row r="1499">
          <cell r="H1499">
            <v>296750</v>
          </cell>
        </row>
        <row r="1500">
          <cell r="H1500">
            <v>13252</v>
          </cell>
        </row>
        <row r="1501">
          <cell r="H1501">
            <v>9918</v>
          </cell>
        </row>
        <row r="1502">
          <cell r="H1502">
            <v>192000</v>
          </cell>
        </row>
        <row r="1503">
          <cell r="H1503">
            <v>99276</v>
          </cell>
        </row>
        <row r="1504">
          <cell r="H1504">
            <v>2160</v>
          </cell>
        </row>
        <row r="1505">
          <cell r="H1505">
            <v>178000</v>
          </cell>
        </row>
        <row r="1506">
          <cell r="H1506">
            <v>87933</v>
          </cell>
        </row>
        <row r="1507">
          <cell r="H1507">
            <v>30536</v>
          </cell>
        </row>
        <row r="1508">
          <cell r="H1508">
            <v>1721</v>
          </cell>
        </row>
        <row r="1509">
          <cell r="H1509">
            <v>190124</v>
          </cell>
        </row>
        <row r="1510">
          <cell r="H1510">
            <v>6108</v>
          </cell>
        </row>
        <row r="1511">
          <cell r="H1511">
            <v>52000</v>
          </cell>
        </row>
        <row r="1512">
          <cell r="H1512">
            <v>27981</v>
          </cell>
        </row>
        <row r="1513">
          <cell r="H1513">
            <v>296750</v>
          </cell>
        </row>
        <row r="1514">
          <cell r="H1514">
            <v>48739</v>
          </cell>
        </row>
        <row r="1515">
          <cell r="H1515">
            <v>33174</v>
          </cell>
        </row>
        <row r="1516">
          <cell r="H1516">
            <v>32592</v>
          </cell>
        </row>
        <row r="1517">
          <cell r="H1517">
            <v>35210</v>
          </cell>
        </row>
        <row r="1518">
          <cell r="H1518">
            <v>4688</v>
          </cell>
        </row>
        <row r="1519">
          <cell r="H1519">
            <v>4688</v>
          </cell>
        </row>
        <row r="1520">
          <cell r="H1520">
            <v>4688</v>
          </cell>
        </row>
        <row r="1521">
          <cell r="H1521">
            <v>4688</v>
          </cell>
        </row>
        <row r="1522">
          <cell r="H1522">
            <v>4688</v>
          </cell>
        </row>
        <row r="1523">
          <cell r="H1523">
            <v>4688</v>
          </cell>
        </row>
        <row r="1524">
          <cell r="H1524">
            <v>4688</v>
          </cell>
        </row>
        <row r="1525">
          <cell r="H1525">
            <v>4688</v>
          </cell>
        </row>
        <row r="1526">
          <cell r="H1526">
            <v>4688</v>
          </cell>
        </row>
        <row r="1527">
          <cell r="H1527">
            <v>4688</v>
          </cell>
        </row>
        <row r="1528">
          <cell r="H1528">
            <v>4688</v>
          </cell>
        </row>
        <row r="1529">
          <cell r="H1529">
            <v>4688</v>
          </cell>
        </row>
      </sheetData>
      <sheetData sheetId="31"/>
      <sheetData sheetId="32"/>
      <sheetData sheetId="33">
        <row r="1">
          <cell r="P1">
            <v>285227458</v>
          </cell>
        </row>
        <row r="2">
          <cell r="P2">
            <v>0</v>
          </cell>
        </row>
        <row r="3">
          <cell r="M3">
            <v>284964958</v>
          </cell>
          <cell r="N3">
            <v>284964958</v>
          </cell>
          <cell r="O3">
            <v>262500</v>
          </cell>
          <cell r="P3">
            <v>285227458</v>
          </cell>
          <cell r="Q3">
            <v>284964958</v>
          </cell>
          <cell r="R3">
            <v>0</v>
          </cell>
        </row>
        <row r="4">
          <cell r="M4">
            <v>0</v>
          </cell>
          <cell r="N4">
            <v>0</v>
          </cell>
          <cell r="P4">
            <v>0</v>
          </cell>
          <cell r="Q4">
            <v>0</v>
          </cell>
          <cell r="R4">
            <v>0.3</v>
          </cell>
        </row>
        <row r="5">
          <cell r="M5">
            <v>284964958</v>
          </cell>
          <cell r="P5">
            <v>0</v>
          </cell>
          <cell r="Q5">
            <v>0</v>
          </cell>
          <cell r="R5">
            <v>0</v>
          </cell>
        </row>
        <row r="6">
          <cell r="Q6">
            <v>0</v>
          </cell>
          <cell r="R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O9">
            <v>0</v>
          </cell>
          <cell r="Q9">
            <v>0</v>
          </cell>
          <cell r="R9">
            <v>0</v>
          </cell>
        </row>
        <row r="10">
          <cell r="O10">
            <v>0</v>
          </cell>
          <cell r="Q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Q11">
            <v>0</v>
          </cell>
          <cell r="R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Q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Q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Q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D14">
            <v>0</v>
          </cell>
        </row>
        <row r="15">
          <cell r="Q15">
            <v>0</v>
          </cell>
          <cell r="R15">
            <v>0</v>
          </cell>
          <cell r="V15">
            <v>0</v>
          </cell>
          <cell r="W15">
            <v>0</v>
          </cell>
        </row>
        <row r="16">
          <cell r="Q16">
            <v>0</v>
          </cell>
          <cell r="R16">
            <v>0</v>
          </cell>
        </row>
        <row r="17">
          <cell r="D17">
            <v>85489487</v>
          </cell>
          <cell r="Q17">
            <v>0</v>
          </cell>
          <cell r="R17">
            <v>0</v>
          </cell>
        </row>
        <row r="18">
          <cell r="D18">
            <v>0</v>
          </cell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D20">
            <v>0</v>
          </cell>
        </row>
        <row r="22">
          <cell r="D22">
            <v>4274474</v>
          </cell>
        </row>
        <row r="23">
          <cell r="D23">
            <v>0</v>
          </cell>
        </row>
        <row r="24">
          <cell r="D24">
            <v>4274474</v>
          </cell>
        </row>
        <row r="25">
          <cell r="D25">
            <v>2692919</v>
          </cell>
        </row>
        <row r="26">
          <cell r="D26">
            <v>92456880</v>
          </cell>
        </row>
        <row r="30">
          <cell r="Q30">
            <v>10000000</v>
          </cell>
          <cell r="R30">
            <v>0.1</v>
          </cell>
        </row>
        <row r="47">
          <cell r="M47">
            <v>113985983.2</v>
          </cell>
          <cell r="AJ47">
            <v>0</v>
          </cell>
        </row>
        <row r="48">
          <cell r="M48">
            <v>85489487.399999991</v>
          </cell>
          <cell r="AJ48">
            <v>0</v>
          </cell>
          <cell r="AK48">
            <v>85489487.399999991</v>
          </cell>
        </row>
        <row r="49">
          <cell r="AJ49">
            <v>0</v>
          </cell>
        </row>
        <row r="50">
          <cell r="AJ50">
            <v>0</v>
          </cell>
          <cell r="AK50">
            <v>85489487.399999991</v>
          </cell>
        </row>
        <row r="51">
          <cell r="AJ51">
            <v>0</v>
          </cell>
          <cell r="AK51">
            <v>85489487.399999991</v>
          </cell>
        </row>
        <row r="52">
          <cell r="AK52">
            <v>85489487.399999991</v>
          </cell>
        </row>
      </sheetData>
      <sheetData sheetId="34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C-Insulation_Volume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A SBI Change"/>
      <sheetName val="Sensitivity"/>
      <sheetName val="Input"/>
      <sheetName val="Depreciation"/>
      <sheetName val="Tax"/>
      <sheetName val="Repayment"/>
      <sheetName val="CERC_FC"/>
      <sheetName val="CERC_VC"/>
      <sheetName val="APERC_VC"/>
      <sheetName val="APERC_FC"/>
      <sheetName val="IM"/>
      <sheetName val="Revenue"/>
      <sheetName val="BS"/>
      <sheetName val="P&amp;L"/>
      <sheetName val="CF"/>
      <sheetName val="CMA"/>
      <sheetName val="Equity IRR"/>
      <sheetName val="Project IRR"/>
      <sheetName val="Sheet1"/>
      <sheetName val="LLMS"/>
      <sheetName val="Sheet2"/>
    </sheetNames>
    <sheetDataSet>
      <sheetData sheetId="0" refreshError="1"/>
      <sheetData sheetId="1" refreshError="1"/>
      <sheetData sheetId="2">
        <row r="8">
          <cell r="J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I14">
            <v>1153.8273699730714</v>
          </cell>
        </row>
      </sheetData>
      <sheetData sheetId="13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</sheetData>
      <sheetData sheetId="14">
        <row r="8">
          <cell r="I8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43">
          <cell r="D43">
            <v>0</v>
          </cell>
        </row>
        <row r="46">
          <cell r="D46">
            <v>0</v>
          </cell>
        </row>
      </sheetData>
      <sheetData sheetId="15">
        <row r="93">
          <cell r="I93">
            <v>689.12</v>
          </cell>
        </row>
      </sheetData>
      <sheetData sheetId="16" refreshError="1"/>
      <sheetData sheetId="17">
        <row r="3">
          <cell r="I3">
            <v>42825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</sheetNames>
    <sheetDataSet>
      <sheetData sheetId="0">
        <row r="16">
          <cell r="A16" t="str">
            <v xml:space="preserve">01 - ANDAMAN AND NICOBAR ISLANDS </v>
          </cell>
        </row>
        <row r="17">
          <cell r="A17" t="str">
            <v xml:space="preserve">02 - ANDHRA PRADESH </v>
          </cell>
        </row>
        <row r="18">
          <cell r="A18" t="str">
            <v xml:space="preserve">03 - ARUNACHAL PRADESH </v>
          </cell>
        </row>
        <row r="19">
          <cell r="A19" t="str">
            <v xml:space="preserve">04 - ASSAM </v>
          </cell>
        </row>
        <row r="20">
          <cell r="A20" t="str">
            <v xml:space="preserve">05 - BIHAR </v>
          </cell>
        </row>
        <row r="21">
          <cell r="A21" t="str">
            <v xml:space="preserve">06 - CHANDIGARH </v>
          </cell>
        </row>
        <row r="22">
          <cell r="A22" t="str">
            <v xml:space="preserve">07 - DADRA &amp; NAGAR HAVELI </v>
          </cell>
        </row>
        <row r="23">
          <cell r="A23" t="str">
            <v xml:space="preserve">08 - DAMAN &amp; DIU </v>
          </cell>
        </row>
        <row r="24">
          <cell r="A24" t="str">
            <v xml:space="preserve">09 - DELHI </v>
          </cell>
        </row>
        <row r="25">
          <cell r="A25" t="str">
            <v xml:space="preserve">10 - GOA </v>
          </cell>
        </row>
        <row r="26">
          <cell r="A26" t="str">
            <v xml:space="preserve">11 - GUJARAT </v>
          </cell>
        </row>
        <row r="27">
          <cell r="A27" t="str">
            <v xml:space="preserve">12 - HARYANA </v>
          </cell>
        </row>
        <row r="28">
          <cell r="A28" t="str">
            <v xml:space="preserve">13 - HIMACHAL PRADESH </v>
          </cell>
        </row>
        <row r="29">
          <cell r="A29" t="str">
            <v xml:space="preserve">14 - JAMMU &amp; KASHMIR </v>
          </cell>
        </row>
        <row r="30">
          <cell r="A30" t="str">
            <v xml:space="preserve">15 - KARNATAKA </v>
          </cell>
        </row>
        <row r="31">
          <cell r="A31" t="str">
            <v xml:space="preserve">16 - KERALA </v>
          </cell>
        </row>
        <row r="32">
          <cell r="A32" t="str">
            <v xml:space="preserve">17 - LAKHSWADEEP </v>
          </cell>
        </row>
        <row r="33">
          <cell r="A33" t="str">
            <v xml:space="preserve">18 - MADHYA PRADESH </v>
          </cell>
        </row>
        <row r="34">
          <cell r="A34" t="str">
            <v xml:space="preserve">19 - MAHARASHTRA </v>
          </cell>
        </row>
        <row r="35">
          <cell r="A35" t="str">
            <v xml:space="preserve">20 - MANIPUR </v>
          </cell>
        </row>
        <row r="36">
          <cell r="A36" t="str">
            <v xml:space="preserve">21 - MEGHALAYA </v>
          </cell>
        </row>
        <row r="37">
          <cell r="A37" t="str">
            <v xml:space="preserve">22 - MIZORAM </v>
          </cell>
        </row>
        <row r="38">
          <cell r="A38" t="str">
            <v xml:space="preserve">23 - NAGALAND </v>
          </cell>
        </row>
        <row r="39">
          <cell r="A39" t="str">
            <v xml:space="preserve">24 - ORISSA </v>
          </cell>
        </row>
        <row r="40">
          <cell r="A40" t="str">
            <v xml:space="preserve">25 - PONDICHERRY </v>
          </cell>
        </row>
        <row r="41">
          <cell r="A41" t="str">
            <v xml:space="preserve">26 - PUNJAB </v>
          </cell>
        </row>
        <row r="42">
          <cell r="A42" t="str">
            <v xml:space="preserve">27 - RAJASTHAN </v>
          </cell>
        </row>
        <row r="43">
          <cell r="A43" t="str">
            <v xml:space="preserve">28 - SIKKIM </v>
          </cell>
        </row>
        <row r="44">
          <cell r="A44" t="str">
            <v xml:space="preserve">29 - TAMILNADU </v>
          </cell>
        </row>
        <row r="45">
          <cell r="A45" t="str">
            <v xml:space="preserve">30 - TRIPURA </v>
          </cell>
        </row>
        <row r="46">
          <cell r="A46" t="str">
            <v xml:space="preserve">31 - UTTAR PRADESH </v>
          </cell>
        </row>
        <row r="47">
          <cell r="A47" t="str">
            <v xml:space="preserve">32 - WEST BENGAL </v>
          </cell>
        </row>
        <row r="48">
          <cell r="A48" t="str">
            <v xml:space="preserve">33 - CHHATISHGARH </v>
          </cell>
        </row>
        <row r="49">
          <cell r="A49" t="str">
            <v xml:space="preserve">34 - UTTARANCHAL </v>
          </cell>
        </row>
        <row r="50">
          <cell r="A50" t="str">
            <v>35 - JHARKHAND</v>
          </cell>
        </row>
        <row r="56">
          <cell r="A56" t="str">
            <v>11- Sec 139</v>
          </cell>
        </row>
        <row r="57">
          <cell r="A57" t="str">
            <v>12 - Sec 142</v>
          </cell>
        </row>
        <row r="58">
          <cell r="A58" t="str">
            <v>13 - Sec 148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MvaGraph"/>
      <sheetName val="Sumperf"/>
      <sheetName val="SixP"/>
      <sheetName val="CostofCap"/>
      <sheetName val="MBRD"/>
      <sheetName val="Links"/>
      <sheetName val="Lead"/>
      <sheetName val="Debt Qtrwise JB"/>
      <sheetName val="Assum"/>
      <sheetName val="entitlements"/>
      <sheetName val="AANEX-L(TDS)"/>
      <sheetName val="Sheet1"/>
      <sheetName val="LTA"/>
      <sheetName val="MAPSHEET"/>
      <sheetName val="Financials"/>
      <sheetName val="Input"/>
      <sheetName val="b"/>
      <sheetName val="Assumptions"/>
      <sheetName val="Master Price List"/>
      <sheetName val="wwww"/>
      <sheetName val="Control"/>
      <sheetName val="mkg"/>
      <sheetName val="BANK TRANS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puts"/>
      <sheetName val="Traffic Assumptions"/>
      <sheetName val="Capital Cost"/>
      <sheetName val="JNPT"/>
      <sheetName val="Loan_JNPT"/>
      <sheetName val="BOT"/>
      <sheetName val="Loan_BOT"/>
      <sheetName val="Ratios"/>
      <sheetName val="Scenario Summary 2"/>
      <sheetName val="Sheet1"/>
    </sheetNames>
    <sheetDataSet>
      <sheetData sheetId="0" refreshError="1"/>
      <sheetData sheetId="1"/>
      <sheetData sheetId="2" refreshError="1"/>
      <sheetData sheetId="3">
        <row r="111">
          <cell r="A111" t="str">
            <v>Loan Counter</v>
          </cell>
          <cell r="D111">
            <v>0</v>
          </cell>
          <cell r="E111">
            <v>1</v>
          </cell>
          <cell r="F111">
            <v>2</v>
          </cell>
          <cell r="G111">
            <v>3</v>
          </cell>
          <cell r="H111">
            <v>4</v>
          </cell>
          <cell r="I111">
            <v>5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6</v>
          </cell>
          <cell r="O111">
            <v>6</v>
          </cell>
          <cell r="P111">
            <v>6</v>
          </cell>
          <cell r="Q111">
            <v>6</v>
          </cell>
          <cell r="R111">
            <v>6</v>
          </cell>
          <cell r="S111">
            <v>6</v>
          </cell>
          <cell r="T111">
            <v>6</v>
          </cell>
          <cell r="U111">
            <v>6</v>
          </cell>
          <cell r="V111">
            <v>6</v>
          </cell>
          <cell r="W111">
            <v>6</v>
          </cell>
          <cell r="X111">
            <v>7</v>
          </cell>
          <cell r="Y111">
            <v>7</v>
          </cell>
          <cell r="Z111">
            <v>8</v>
          </cell>
          <cell r="AA111">
            <v>9</v>
          </cell>
          <cell r="AB111">
            <v>9</v>
          </cell>
          <cell r="AC111">
            <v>9</v>
          </cell>
          <cell r="AD111">
            <v>9</v>
          </cell>
          <cell r="AE111">
            <v>9</v>
          </cell>
          <cell r="AF111">
            <v>9</v>
          </cell>
          <cell r="AG111">
            <v>9</v>
          </cell>
          <cell r="AH111">
            <v>9</v>
          </cell>
          <cell r="AI111">
            <v>9</v>
          </cell>
        </row>
      </sheetData>
      <sheetData sheetId="4">
        <row r="7">
          <cell r="A7" t="str">
            <v>Year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ales &amp; Production"/>
      <sheetName val="NFB-LC"/>
      <sheetName val="Depreciation"/>
      <sheetName val="WC"/>
      <sheetName val="Tax"/>
      <sheetName val="P&amp;L"/>
      <sheetName val="BS"/>
      <sheetName val="CF"/>
      <sheetName val="Sensitivity"/>
      <sheetName val="CDR_Input"/>
      <sheetName val="Axis"/>
      <sheetName val="Indian Bank"/>
      <sheetName val="UBI"/>
      <sheetName val="IOB"/>
      <sheetName val="UCO"/>
      <sheetName val="rough work"/>
      <sheetName val="SBT"/>
      <sheetName val="CDR_Output"/>
      <sheetName val="CDR Summary"/>
      <sheetName val="BANKWISE SACRIFICE"/>
      <sheetName val="Company"/>
      <sheetName val="SI_FIN"/>
      <sheetName val="Input-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ss on Sale of asset "/>
      <sheetName val="Plant New  (3)"/>
      <sheetName val="Plant New  (2)"/>
      <sheetName val="Profit &amp; Loss on Sale (2)"/>
      <sheetName val="Sale of asset  (2)"/>
      <sheetName val="E-SCH (RISHRA) 08-09 2Months"/>
      <sheetName val="E-SCH (RISHRA) 08-09 10months"/>
      <sheetName val="Profit &amp; Loss on Sale"/>
      <sheetName val="38900510"/>
      <sheetName val="38900500"/>
      <sheetName val="E-SCH (RISHRA) 08-09Final"/>
      <sheetName val="Sheet1 (2)"/>
      <sheetName val="Trial"/>
      <sheetName val="Sheet3"/>
      <sheetName val="CWIP  (2)"/>
      <sheetName val="CWIP "/>
      <sheetName val="Duty "/>
      <sheetName val="factory re"/>
      <sheetName val="Orderwise capitalisation "/>
      <sheetName val="Machine 64 ADD"/>
      <sheetName val="Machine 64 (2)"/>
      <sheetName val="Machine 64  Fin"/>
      <sheetName val="Factory Buildings  "/>
      <sheetName val="64"/>
      <sheetName val="Order "/>
      <sheetName val="Sheet1"/>
      <sheetName val="Discard of 64"/>
      <sheetName val="E-SCH (RISHRA) 08-09"/>
      <sheetName val="Discarded  "/>
      <sheetName val="March08-09"/>
      <sheetName val="Assets 08-09 upto March09 "/>
      <sheetName val="sale "/>
      <sheetName val="Sale of asset "/>
      <sheetName val="Discard of asset "/>
      <sheetName val="Office "/>
      <sheetName val="Plant Old "/>
      <sheetName val="Sheet2"/>
      <sheetName val="Repair  "/>
      <sheetName val="Computers "/>
      <sheetName val="Combined E-SCH (RISHRA)"/>
      <sheetName val="Plant New "/>
      <sheetName val="Furniture "/>
      <sheetName val="Motor Car "/>
      <sheetName val="Motor Truck "/>
      <sheetName val="Railway Sidings "/>
      <sheetName val="Freehold Land "/>
      <sheetName val="CWP Feb 2009"/>
      <sheetName val="Capex machine  "/>
      <sheetName val="Plant Final "/>
      <sheetName val="Land"/>
      <sheetName val="Plant"/>
      <sheetName val="E-SCH (RISHRA)"/>
      <sheetName val="Intangible "/>
      <sheetName val="Sensitivity"/>
      <sheetName val="Input-output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PLANT"/>
      <sheetName val="Futr_Capacity Summ_Domest_Coal"/>
      <sheetName val="ALLOCATION"/>
      <sheetName val="Future_Capacity Addition"/>
      <sheetName val="SALE_AGREEMENT_TYPE"/>
      <sheetName val="REGIONAL_CAPACITY"/>
      <sheetName val="VARIABLE_COST"/>
      <sheetName val="PLF_PERCENT"/>
      <sheetName val="PLF_4_FUTURE"/>
      <sheetName val="PROBABILITY_SLIPPAGES"/>
      <sheetName val="MONTHS_DAYS"/>
      <sheetName val="TRANSMISSION_LOSSES"/>
      <sheetName val="AUXILLIARY_CONSUMPTION"/>
      <sheetName val="HOURLY_HYDRO_PATTERN"/>
      <sheetName val="AVG_PLF"/>
      <sheetName val="VC_PROJECTION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Regional</v>
          </cell>
        </row>
      </sheetData>
      <sheetData sheetId="4" refreshError="1"/>
      <sheetData sheetId="5">
        <row r="2">
          <cell r="A2" t="str">
            <v>Andaman &amp; Nicobar</v>
          </cell>
        </row>
      </sheetData>
      <sheetData sheetId="6">
        <row r="2">
          <cell r="A2" t="str">
            <v>Private</v>
          </cell>
        </row>
      </sheetData>
      <sheetData sheetId="7" refreshError="1"/>
      <sheetData sheetId="8">
        <row r="2">
          <cell r="A2" t="str">
            <v>Hydro</v>
          </cell>
        </row>
      </sheetData>
      <sheetData sheetId="9" refreshError="1"/>
      <sheetData sheetId="10">
        <row r="2">
          <cell r="A2" t="str">
            <v>UC/Synchronised</v>
          </cell>
        </row>
      </sheetData>
      <sheetData sheetId="11">
        <row r="2">
          <cell r="A2" t="str">
            <v>XI</v>
          </cell>
        </row>
        <row r="3">
          <cell r="A3" t="str">
            <v>XII</v>
          </cell>
        </row>
        <row r="4">
          <cell r="A4" t="str">
            <v>XIII</v>
          </cell>
        </row>
      </sheetData>
      <sheetData sheetId="12" refreshError="1"/>
      <sheetData sheetId="13">
        <row r="2">
          <cell r="F2" t="str">
            <v>A.P.SAHIB  ST.I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2000-2001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 1 &amp; 2"/>
      <sheetName val="Annex 3 &amp; 4"/>
      <sheetName val="Annex 5"/>
      <sheetName val="Annex 6 &amp; 7"/>
      <sheetName val="Annex 8"/>
      <sheetName val="Sheet1"/>
      <sheetName val="Annex 9"/>
      <sheetName val="Annex 10a"/>
      <sheetName val="Annex 10B"/>
      <sheetName val="ANNEX10C"/>
      <sheetName val="Annex 10D"/>
      <sheetName val="Annex 10E"/>
      <sheetName val="ANNX-11A"/>
      <sheetName val="Annexure 11(B)"/>
      <sheetName val="ANNEXURE12A,B&amp;C"/>
      <sheetName val="ANNEXURE-13"/>
      <sheetName val="ANNEXURE-14"/>
      <sheetName val="3cd part ANnex "/>
      <sheetName val="rishra 05-06"/>
      <sheetName val="additions"/>
      <sheetName val="Sheet2"/>
      <sheetName val="deletion"/>
      <sheetName val="TDS"/>
      <sheetName val="Freehold Land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Future_Capacity Addition"/>
      <sheetName val="PLF_2010-11"/>
      <sheetName val="PLF-2011-12"/>
      <sheetName val="PLF-2012-13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  <sheetName val="Sheet3"/>
      <sheetName val="Installed Capacity Addition"/>
      <sheetName val="Sheet5"/>
      <sheetName val="PLANT"/>
      <sheetName val="Sheet8"/>
      <sheetName val="Sheet9"/>
      <sheetName val="Sheet6"/>
      <sheetName val="ALLOCATION"/>
      <sheetName val="PIVOT CAP"/>
      <sheetName val="PLF"/>
      <sheetName val="Sheet1"/>
      <sheetName val="AP,MH,MP,BH,HR,TN,GJ,RJ"/>
      <sheetName val="Sheet7"/>
      <sheetName val="Central &amp; State"/>
      <sheetName val="Private"/>
      <sheetName val="Sheet2"/>
      <sheetName val="new pivot of allocation"/>
      <sheetName val="Sheet4"/>
      <sheetName val="Sheet10"/>
    </sheetNames>
    <sheetDataSet>
      <sheetData sheetId="0"/>
      <sheetData sheetId="1"/>
      <sheetData sheetId="2"/>
      <sheetData sheetId="3">
        <row r="2">
          <cell r="A2" t="str">
            <v>Regional</v>
          </cell>
        </row>
        <row r="3">
          <cell r="A3" t="str">
            <v>Home</v>
          </cell>
        </row>
        <row r="4">
          <cell r="A4" t="str">
            <v>Merchant</v>
          </cell>
        </row>
        <row r="5">
          <cell r="A5" t="str">
            <v>Other</v>
          </cell>
        </row>
      </sheetData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>
        <row r="2">
          <cell r="A2" t="str">
            <v>Private</v>
          </cell>
        </row>
        <row r="3">
          <cell r="A3" t="str">
            <v>Central</v>
          </cell>
        </row>
        <row r="4">
          <cell r="A4" t="str">
            <v>State</v>
          </cell>
        </row>
        <row r="5">
          <cell r="A5" t="str">
            <v>Joint Venture</v>
          </cell>
        </row>
      </sheetData>
      <sheetData sheetId="7"/>
      <sheetData sheetId="8">
        <row r="2">
          <cell r="A2" t="str">
            <v>Hydro</v>
          </cell>
        </row>
        <row r="3">
          <cell r="A3" t="str">
            <v>Gas</v>
          </cell>
        </row>
        <row r="4">
          <cell r="A4" t="str">
            <v>Domestic Coal</v>
          </cell>
        </row>
        <row r="5">
          <cell r="A5" t="str">
            <v>Imported Coal</v>
          </cell>
        </row>
        <row r="6">
          <cell r="A6" t="str">
            <v>Nuclear</v>
          </cell>
        </row>
        <row r="7">
          <cell r="A7" t="str">
            <v>Diesel</v>
          </cell>
        </row>
        <row r="8">
          <cell r="A8" t="str">
            <v>Renewables</v>
          </cell>
        </row>
      </sheetData>
      <sheetData sheetId="9"/>
      <sheetData sheetId="10">
        <row r="2">
          <cell r="A2" t="str">
            <v>UC/Synchronised</v>
          </cell>
        </row>
        <row r="3">
          <cell r="A3" t="str">
            <v>DPR under preparation</v>
          </cell>
        </row>
        <row r="4">
          <cell r="A4" t="str">
            <v>Planning</v>
          </cell>
        </row>
        <row r="5">
          <cell r="A5" t="str">
            <v>Fuel Linkage Applied for</v>
          </cell>
        </row>
        <row r="6">
          <cell r="A6" t="str">
            <v>Fuel Linkage/ Eqpt Order</v>
          </cell>
        </row>
        <row r="7">
          <cell r="A7" t="str">
            <v>Clearances Awaited</v>
          </cell>
        </row>
        <row r="8">
          <cell r="A8" t="str">
            <v>Clearances Obtained</v>
          </cell>
        </row>
        <row r="9">
          <cell r="A9" t="str">
            <v>DPR prepared</v>
          </cell>
        </row>
        <row r="10">
          <cell r="A10" t="str">
            <v>Bid Invited</v>
          </cell>
        </row>
        <row r="11">
          <cell r="A11" t="str">
            <v>Bids Awarded</v>
          </cell>
        </row>
        <row r="12">
          <cell r="A12" t="str">
            <v>Financial Closure Awaited</v>
          </cell>
        </row>
        <row r="13">
          <cell r="A13" t="str">
            <v>FC</v>
          </cell>
        </row>
        <row r="14">
          <cell r="A14" t="str">
            <v>Commissioned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D2">
            <v>0</v>
          </cell>
        </row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 t="str">
            <v>PowerGrid Meeting</v>
          </cell>
        </row>
        <row r="396">
          <cell r="D396" t="str">
            <v>PowerGrid Meeting</v>
          </cell>
        </row>
        <row r="397">
          <cell r="D397" t="str">
            <v>PowerGrid Meeting</v>
          </cell>
        </row>
        <row r="398">
          <cell r="D398" t="str">
            <v>PowerGrid Meeting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 t="str">
            <v>June,2012 CIL Document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 t="str">
            <v>June,2012 CIL Document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 t="str">
            <v>June,2012 CIL Document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 t="str">
            <v>June,2012 CIL Document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 t="str">
            <v>June,2012 CIL Document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 t="str">
            <v>June,2012 CIL Document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 t="str">
            <v>Company's Website</v>
          </cell>
        </row>
        <row r="1195">
          <cell r="D1195" t="str">
            <v>CEA Thermal Document</v>
          </cell>
        </row>
        <row r="1196">
          <cell r="D1196">
            <v>0</v>
          </cell>
        </row>
        <row r="1197">
          <cell r="D1197" t="str">
            <v>June,2012 CIL Document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 t="str">
            <v>CEA Thermal Document</v>
          </cell>
        </row>
        <row r="1202">
          <cell r="D1202">
            <v>0</v>
          </cell>
        </row>
        <row r="1203">
          <cell r="D1203" t="str">
            <v>CEA Thermal Document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 t="str">
            <v>CEA Thermal Document</v>
          </cell>
        </row>
        <row r="1237">
          <cell r="D1237" t="str">
            <v>CEA Thermal Document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 t="str">
            <v>CEA Thermal Document</v>
          </cell>
        </row>
        <row r="1241">
          <cell r="D1241">
            <v>0</v>
          </cell>
        </row>
        <row r="1242">
          <cell r="D1242" t="str">
            <v>CEA Thermal Document</v>
          </cell>
        </row>
        <row r="1243">
          <cell r="D1243" t="str">
            <v>CEA Thermal Document</v>
          </cell>
        </row>
        <row r="1244">
          <cell r="D1244" t="str">
            <v>Metis Document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 t="str">
            <v>CEA Thermal Document</v>
          </cell>
        </row>
        <row r="1249">
          <cell r="D1249">
            <v>0</v>
          </cell>
        </row>
        <row r="1250">
          <cell r="D1250" t="str">
            <v>CEA Thermal Document</v>
          </cell>
        </row>
        <row r="1251">
          <cell r="D1251" t="str">
            <v>Company's Website</v>
          </cell>
        </row>
        <row r="1252">
          <cell r="D1252" t="str">
            <v>CEA Thermal Document</v>
          </cell>
        </row>
        <row r="1253">
          <cell r="D1253" t="str">
            <v>CEA Thermal Document</v>
          </cell>
        </row>
        <row r="1254">
          <cell r="D1254" t="str">
            <v>CEA Thermal Document</v>
          </cell>
        </row>
        <row r="1255">
          <cell r="D1255" t="str">
            <v>CEA Thermal Document</v>
          </cell>
        </row>
        <row r="1256">
          <cell r="D1256" t="str">
            <v>CEA Thermal Document</v>
          </cell>
        </row>
        <row r="1257">
          <cell r="D1257" t="str">
            <v>CEA Thermal Document</v>
          </cell>
        </row>
        <row r="1258">
          <cell r="D1258" t="str">
            <v>CEA Thermal Document</v>
          </cell>
        </row>
        <row r="1259">
          <cell r="D1259">
            <v>0</v>
          </cell>
        </row>
        <row r="1260">
          <cell r="D1260" t="str">
            <v>Company's Website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 t="str">
            <v>Metis Document</v>
          </cell>
        </row>
        <row r="1264">
          <cell r="D1264" t="str">
            <v>Metis Document</v>
          </cell>
        </row>
        <row r="1265">
          <cell r="D1265">
            <v>0</v>
          </cell>
        </row>
        <row r="1266">
          <cell r="D1266" t="str">
            <v>Company's Website</v>
          </cell>
        </row>
        <row r="1267">
          <cell r="D1267" t="str">
            <v>Company's Website</v>
          </cell>
        </row>
        <row r="1268">
          <cell r="D1268" t="str">
            <v>CEA Thermal Document</v>
          </cell>
        </row>
        <row r="1269">
          <cell r="D1269" t="str">
            <v>CEA Thermal Document</v>
          </cell>
        </row>
        <row r="1270">
          <cell r="D1270" t="str">
            <v>Company's Website</v>
          </cell>
        </row>
        <row r="1271">
          <cell r="D1271" t="str">
            <v>Metis Document</v>
          </cell>
        </row>
        <row r="1272">
          <cell r="D1272" t="str">
            <v>CEA Thermal Document</v>
          </cell>
        </row>
        <row r="1273">
          <cell r="D1273">
            <v>0</v>
          </cell>
        </row>
        <row r="1274">
          <cell r="D1274" t="str">
            <v>CEA Thermal Document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 t="str">
            <v>CEA Thermal Document</v>
          </cell>
        </row>
        <row r="1278">
          <cell r="D1278">
            <v>0</v>
          </cell>
        </row>
        <row r="1279">
          <cell r="D1279" t="str">
            <v>Metis Document</v>
          </cell>
        </row>
        <row r="1280">
          <cell r="D1280" t="str">
            <v>Metis Document</v>
          </cell>
        </row>
        <row r="1281">
          <cell r="D1281" t="str">
            <v>CEA Thermal Document</v>
          </cell>
        </row>
        <row r="1282">
          <cell r="D1282" t="str">
            <v>CEA Thermal Document</v>
          </cell>
        </row>
        <row r="1283">
          <cell r="D1283" t="str">
            <v>Metis Document</v>
          </cell>
        </row>
        <row r="1284">
          <cell r="D1284" t="str">
            <v>Metis Document</v>
          </cell>
        </row>
        <row r="1285">
          <cell r="D1285" t="str">
            <v>Metis Document</v>
          </cell>
        </row>
        <row r="1286">
          <cell r="D1286" t="str">
            <v>Metis Document</v>
          </cell>
        </row>
        <row r="1287">
          <cell r="D1287" t="str">
            <v>CEA Thermal Document</v>
          </cell>
        </row>
        <row r="1288">
          <cell r="D1288" t="str">
            <v>CEA Thermal Document</v>
          </cell>
        </row>
        <row r="1289">
          <cell r="D1289" t="str">
            <v>CEA Thermal Document</v>
          </cell>
        </row>
        <row r="1290">
          <cell r="D1290">
            <v>0</v>
          </cell>
        </row>
        <row r="1291">
          <cell r="D1291" t="str">
            <v>Company's Website</v>
          </cell>
        </row>
        <row r="1292">
          <cell r="D1292" t="str">
            <v>Company's Website</v>
          </cell>
        </row>
        <row r="1293">
          <cell r="D1293" t="str">
            <v>CEA Thermal Document</v>
          </cell>
        </row>
        <row r="1294">
          <cell r="D1294">
            <v>0</v>
          </cell>
        </row>
        <row r="1295">
          <cell r="D1295" t="str">
            <v>Company's Website</v>
          </cell>
        </row>
        <row r="1296">
          <cell r="D1296" t="str">
            <v>Metis Document</v>
          </cell>
        </row>
        <row r="1297">
          <cell r="D1297" t="str">
            <v>CEA Thermal Document</v>
          </cell>
        </row>
        <row r="1298">
          <cell r="D1298" t="str">
            <v>CEA Thermal Document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 t="str">
            <v>Company's Website</v>
          </cell>
        </row>
        <row r="1302">
          <cell r="D1302" t="str">
            <v>CEA Thermal Document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 t="str">
            <v>Company's Website</v>
          </cell>
        </row>
        <row r="1306">
          <cell r="D1306" t="str">
            <v>Company's Website</v>
          </cell>
        </row>
        <row r="1307">
          <cell r="D1307" t="str">
            <v>Company's Website</v>
          </cell>
        </row>
        <row r="1308">
          <cell r="D1308" t="str">
            <v>Metis Document</v>
          </cell>
        </row>
        <row r="1309">
          <cell r="D1309" t="str">
            <v>Company's Website</v>
          </cell>
        </row>
        <row r="1310">
          <cell r="D1310" t="str">
            <v>CEA Thermal Document</v>
          </cell>
        </row>
        <row r="1311">
          <cell r="D1311" t="str">
            <v>Metis Document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 t="str">
            <v>Company's Website</v>
          </cell>
        </row>
        <row r="1315">
          <cell r="D1315" t="str">
            <v>Company's Website</v>
          </cell>
        </row>
        <row r="1316">
          <cell r="D1316" t="str">
            <v>Company's Website</v>
          </cell>
        </row>
        <row r="1317">
          <cell r="D1317" t="str">
            <v>CEA Thermal Document</v>
          </cell>
        </row>
        <row r="1318">
          <cell r="D1318" t="str">
            <v>CEA Thermal Document</v>
          </cell>
        </row>
        <row r="1319">
          <cell r="D1319">
            <v>0</v>
          </cell>
        </row>
        <row r="1320">
          <cell r="D1320" t="str">
            <v>CEA Thermal Document</v>
          </cell>
        </row>
        <row r="1321">
          <cell r="D1321" t="str">
            <v>CEA Thermal Document</v>
          </cell>
        </row>
        <row r="1322">
          <cell r="D1322" t="str">
            <v>Company's Website</v>
          </cell>
        </row>
        <row r="1323">
          <cell r="D1323" t="str">
            <v>CEA Thermal Document</v>
          </cell>
        </row>
        <row r="1324">
          <cell r="D1324" t="str">
            <v>CEA Thermal Document</v>
          </cell>
        </row>
        <row r="1325">
          <cell r="D1325" t="str">
            <v>Company's Website</v>
          </cell>
        </row>
        <row r="1326">
          <cell r="D1326">
            <v>0</v>
          </cell>
        </row>
        <row r="1327">
          <cell r="D1327" t="str">
            <v>CEA Thermal Document</v>
          </cell>
        </row>
        <row r="1328">
          <cell r="D1328">
            <v>0</v>
          </cell>
        </row>
        <row r="1329">
          <cell r="D1329" t="str">
            <v>Metis Document</v>
          </cell>
        </row>
        <row r="1330">
          <cell r="D1330" t="str">
            <v>CEA Thermal Document</v>
          </cell>
        </row>
        <row r="1331">
          <cell r="D1331" t="str">
            <v>CEA Thermal Document</v>
          </cell>
        </row>
        <row r="1332">
          <cell r="D1332" t="str">
            <v>Company's Website</v>
          </cell>
        </row>
        <row r="1333">
          <cell r="D1333" t="str">
            <v>Metis Document</v>
          </cell>
        </row>
        <row r="1334">
          <cell r="D1334" t="str">
            <v>Company's Website</v>
          </cell>
        </row>
        <row r="1335">
          <cell r="D1335">
            <v>0</v>
          </cell>
        </row>
        <row r="1336">
          <cell r="D1336" t="str">
            <v>CEA Thermal Document</v>
          </cell>
        </row>
        <row r="1337">
          <cell r="D1337" t="str">
            <v>Company's Website</v>
          </cell>
        </row>
        <row r="1338">
          <cell r="D1338" t="str">
            <v>Company's Website</v>
          </cell>
        </row>
        <row r="1339">
          <cell r="D1339" t="str">
            <v>CEA Thermal Document</v>
          </cell>
        </row>
        <row r="1340">
          <cell r="D1340">
            <v>0</v>
          </cell>
        </row>
        <row r="1341">
          <cell r="D1341" t="str">
            <v>CEA Thermal Document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 t="str">
            <v>Metis Document</v>
          </cell>
        </row>
        <row r="1345">
          <cell r="D1345" t="str">
            <v>Company's Website</v>
          </cell>
        </row>
        <row r="1346">
          <cell r="D1346" t="str">
            <v>CEA Thermal Document</v>
          </cell>
        </row>
        <row r="1347">
          <cell r="D1347" t="str">
            <v>Company's Website</v>
          </cell>
        </row>
        <row r="1348">
          <cell r="D1348" t="str">
            <v>CEA Thermal Document</v>
          </cell>
        </row>
        <row r="1349">
          <cell r="D1349" t="str">
            <v>CEA Thermal Document</v>
          </cell>
        </row>
        <row r="1350">
          <cell r="D1350">
            <v>0</v>
          </cell>
        </row>
        <row r="1351">
          <cell r="D1351" t="str">
            <v>CEA Thermal Document</v>
          </cell>
        </row>
        <row r="1352">
          <cell r="D1352" t="str">
            <v>CEA Thermal Document &amp; Company's Website</v>
          </cell>
        </row>
        <row r="1353">
          <cell r="D1353" t="str">
            <v>CEA Thermal Document</v>
          </cell>
        </row>
        <row r="1354">
          <cell r="D1354" t="str">
            <v>CEA Thermal Document</v>
          </cell>
        </row>
        <row r="1355">
          <cell r="D1355" t="str">
            <v>Company's Website</v>
          </cell>
        </row>
        <row r="1356">
          <cell r="D1356">
            <v>0</v>
          </cell>
        </row>
        <row r="1357">
          <cell r="D1357" t="str">
            <v>CEA Thermal Document</v>
          </cell>
        </row>
        <row r="1358">
          <cell r="D1358" t="str">
            <v>CEA Thermal Document</v>
          </cell>
        </row>
        <row r="1359">
          <cell r="D1359" t="str">
            <v>Metis Document</v>
          </cell>
        </row>
        <row r="1360">
          <cell r="D1360">
            <v>0</v>
          </cell>
        </row>
        <row r="1361">
          <cell r="D1361" t="str">
            <v>Company's Website</v>
          </cell>
        </row>
        <row r="1362">
          <cell r="D1362" t="str">
            <v>Company's Website</v>
          </cell>
        </row>
        <row r="1363">
          <cell r="D1363" t="str">
            <v>CEA Thermal Document &amp; Company's Website</v>
          </cell>
        </row>
        <row r="1364">
          <cell r="D1364" t="str">
            <v>CEA Thermal Document</v>
          </cell>
        </row>
        <row r="1365">
          <cell r="D1365" t="str">
            <v>CEA Thermal Document</v>
          </cell>
        </row>
        <row r="1366">
          <cell r="D1366" t="str">
            <v>CEA Thermal Document</v>
          </cell>
        </row>
        <row r="1367">
          <cell r="D1367" t="str">
            <v>CEA Thermal Document</v>
          </cell>
        </row>
        <row r="1368">
          <cell r="D1368">
            <v>0</v>
          </cell>
        </row>
        <row r="1369">
          <cell r="D1369" t="str">
            <v>Company's Website</v>
          </cell>
        </row>
        <row r="1370">
          <cell r="D1370">
            <v>0</v>
          </cell>
        </row>
        <row r="1371">
          <cell r="D1371" t="str">
            <v>Company's Website</v>
          </cell>
        </row>
        <row r="1372">
          <cell r="D1372" t="str">
            <v>CEA Thermal Document</v>
          </cell>
        </row>
        <row r="1373">
          <cell r="D1373" t="str">
            <v>Company's Website</v>
          </cell>
        </row>
        <row r="1374">
          <cell r="D1374" t="str">
            <v>Metis Document</v>
          </cell>
        </row>
        <row r="1375">
          <cell r="D1375" t="str">
            <v>CEA Thermal Document</v>
          </cell>
        </row>
        <row r="1376">
          <cell r="D1376" t="str">
            <v>June,2012 CIL Document</v>
          </cell>
        </row>
        <row r="1377">
          <cell r="D1377" t="str">
            <v>Metis Document</v>
          </cell>
        </row>
        <row r="1378">
          <cell r="D1378" t="str">
            <v>CEA Thermal Document</v>
          </cell>
        </row>
        <row r="1379">
          <cell r="D1379" t="str">
            <v>CEA Thermal Document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 t="str">
            <v>Metis Document</v>
          </cell>
        </row>
        <row r="1384">
          <cell r="D1384" t="str">
            <v>Company's Website</v>
          </cell>
        </row>
        <row r="1385">
          <cell r="D1385" t="str">
            <v>Company's Website</v>
          </cell>
        </row>
        <row r="1386">
          <cell r="D1386" t="str">
            <v>Company's Website</v>
          </cell>
        </row>
        <row r="1387">
          <cell r="D1387" t="str">
            <v>Metis Document</v>
          </cell>
        </row>
        <row r="1388">
          <cell r="D1388" t="str">
            <v>CEA Thermal Document</v>
          </cell>
        </row>
        <row r="1389">
          <cell r="D1389" t="str">
            <v>Metis Document &amp; Company's Website</v>
          </cell>
        </row>
        <row r="1390">
          <cell r="D1390">
            <v>0</v>
          </cell>
        </row>
        <row r="1391">
          <cell r="D1391" t="str">
            <v>Metis Document</v>
          </cell>
        </row>
        <row r="1392">
          <cell r="D1392" t="str">
            <v>Metis Document</v>
          </cell>
        </row>
        <row r="1393">
          <cell r="D1393">
            <v>0</v>
          </cell>
        </row>
        <row r="1394">
          <cell r="D1394" t="str">
            <v>Metis Document</v>
          </cell>
        </row>
        <row r="1395">
          <cell r="D1395" t="str">
            <v>CEA Thermal Document</v>
          </cell>
        </row>
        <row r="1396">
          <cell r="D1396">
            <v>0</v>
          </cell>
        </row>
        <row r="1397">
          <cell r="D1397" t="str">
            <v>Company's Website</v>
          </cell>
        </row>
        <row r="1398">
          <cell r="D1398">
            <v>0</v>
          </cell>
        </row>
        <row r="1399">
          <cell r="D1399" t="str">
            <v>Metis Document</v>
          </cell>
        </row>
        <row r="1400">
          <cell r="D1400">
            <v>0</v>
          </cell>
        </row>
        <row r="1401">
          <cell r="D1401" t="str">
            <v>Company's Website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 t="str">
            <v>CEA Thermal Document</v>
          </cell>
        </row>
        <row r="1405">
          <cell r="D1405" t="str">
            <v>Company's Website</v>
          </cell>
        </row>
        <row r="1406">
          <cell r="D1406" t="str">
            <v>Company's Website</v>
          </cell>
        </row>
        <row r="1407">
          <cell r="D1407" t="str">
            <v>Metis Document &amp; Company's Website</v>
          </cell>
        </row>
        <row r="1408">
          <cell r="D1408" t="str">
            <v>Company's Website</v>
          </cell>
        </row>
        <row r="1409">
          <cell r="D1409">
            <v>0</v>
          </cell>
        </row>
        <row r="1410">
          <cell r="D1410" t="str">
            <v>Metis Document</v>
          </cell>
        </row>
        <row r="1411">
          <cell r="D1411" t="str">
            <v>Company's Website</v>
          </cell>
        </row>
        <row r="1412">
          <cell r="D1412" t="str">
            <v>CEA Thermal Document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 t="str">
            <v>Metis Document</v>
          </cell>
        </row>
        <row r="1416">
          <cell r="D1416" t="str">
            <v>Metis Document</v>
          </cell>
        </row>
        <row r="1417">
          <cell r="D1417" t="str">
            <v>Metis Document</v>
          </cell>
        </row>
        <row r="1418">
          <cell r="D1418" t="str">
            <v>Metis Document &amp; Company's Website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 t="str">
            <v>Metis Document</v>
          </cell>
        </row>
        <row r="1422">
          <cell r="D1422" t="str">
            <v>Company's Website</v>
          </cell>
        </row>
        <row r="1423">
          <cell r="D1423">
            <v>0</v>
          </cell>
        </row>
        <row r="1424">
          <cell r="D1424" t="str">
            <v>CEA Thermal Document</v>
          </cell>
        </row>
        <row r="1425">
          <cell r="D1425" t="str">
            <v>CEA Thermal Document</v>
          </cell>
        </row>
        <row r="1426">
          <cell r="D1426" t="str">
            <v>Company's Website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 t="str">
            <v>Company's Website</v>
          </cell>
        </row>
        <row r="1430">
          <cell r="D1430" t="str">
            <v>Company's Website</v>
          </cell>
        </row>
        <row r="1431">
          <cell r="D1431" t="str">
            <v>Metis Document &amp; Company's Website</v>
          </cell>
        </row>
        <row r="1432">
          <cell r="D1432" t="str">
            <v>Metis Document</v>
          </cell>
        </row>
        <row r="1433">
          <cell r="D1433" t="str">
            <v>Company's Website</v>
          </cell>
        </row>
        <row r="1434">
          <cell r="D1434">
            <v>0</v>
          </cell>
        </row>
        <row r="1435">
          <cell r="D1435" t="str">
            <v>Metis Document</v>
          </cell>
        </row>
        <row r="1436">
          <cell r="D1436" t="str">
            <v>Metis Document</v>
          </cell>
        </row>
        <row r="1437">
          <cell r="D1437" t="str">
            <v>Company's Website</v>
          </cell>
        </row>
        <row r="1438">
          <cell r="D1438">
            <v>0</v>
          </cell>
        </row>
        <row r="1439">
          <cell r="D1439" t="str">
            <v>Company's Website</v>
          </cell>
        </row>
        <row r="1440">
          <cell r="D1440" t="str">
            <v>Company's Website</v>
          </cell>
        </row>
        <row r="1441">
          <cell r="D1441" t="str">
            <v>Metis Document</v>
          </cell>
        </row>
        <row r="1442">
          <cell r="D1442" t="str">
            <v>Company's Website</v>
          </cell>
        </row>
        <row r="1443">
          <cell r="D1443" t="str">
            <v>Company's Website</v>
          </cell>
        </row>
        <row r="1444">
          <cell r="D1444" t="str">
            <v>Metis Document</v>
          </cell>
        </row>
        <row r="1445">
          <cell r="D1445" t="str">
            <v>Metis Document</v>
          </cell>
        </row>
        <row r="1446">
          <cell r="D1446" t="str">
            <v>Metis Document</v>
          </cell>
        </row>
        <row r="1447">
          <cell r="D1447" t="str">
            <v>Metis Document</v>
          </cell>
        </row>
        <row r="1448">
          <cell r="D1448" t="str">
            <v>Company's Website</v>
          </cell>
        </row>
        <row r="1449">
          <cell r="D1449" t="str">
            <v>CEA Thermal Document</v>
          </cell>
        </row>
        <row r="1450">
          <cell r="D1450" t="str">
            <v>Company's Website</v>
          </cell>
        </row>
        <row r="1451">
          <cell r="D1451" t="str">
            <v>Metis Document</v>
          </cell>
        </row>
        <row r="1452">
          <cell r="D1452" t="str">
            <v>Metis Document</v>
          </cell>
        </row>
        <row r="1453">
          <cell r="D1453" t="str">
            <v>CEA Thermal Document</v>
          </cell>
        </row>
        <row r="1454">
          <cell r="D1454">
            <v>0</v>
          </cell>
        </row>
        <row r="1455">
          <cell r="D1455" t="str">
            <v>Metis Document</v>
          </cell>
        </row>
        <row r="1456">
          <cell r="D1456" t="str">
            <v>Metis Document</v>
          </cell>
        </row>
        <row r="1457">
          <cell r="D1457" t="str">
            <v>Company's Website</v>
          </cell>
        </row>
        <row r="1458">
          <cell r="D1458" t="str">
            <v>CEA Thermal Document</v>
          </cell>
        </row>
        <row r="1459">
          <cell r="D1459" t="str">
            <v>Metis Document</v>
          </cell>
        </row>
        <row r="1460">
          <cell r="D1460" t="str">
            <v>Metis Document</v>
          </cell>
        </row>
        <row r="1461">
          <cell r="D1461">
            <v>0</v>
          </cell>
        </row>
        <row r="1462">
          <cell r="D1462" t="str">
            <v>Cea Thermal Document</v>
          </cell>
        </row>
        <row r="1463">
          <cell r="D1463" t="str">
            <v>Metis Document</v>
          </cell>
        </row>
        <row r="1464">
          <cell r="D1464" t="str">
            <v>Metis Document</v>
          </cell>
        </row>
        <row r="1465">
          <cell r="D1465" t="str">
            <v>CEA Thermal Document &amp; Company's Website</v>
          </cell>
        </row>
        <row r="1466">
          <cell r="D1466" t="str">
            <v>Company's Website</v>
          </cell>
        </row>
        <row r="1467">
          <cell r="D1467" t="str">
            <v>Metis Document &amp; Company's Website</v>
          </cell>
        </row>
        <row r="1468">
          <cell r="D1468" t="str">
            <v>Metis Document</v>
          </cell>
        </row>
        <row r="1469">
          <cell r="D1469" t="str">
            <v>Metis Document</v>
          </cell>
        </row>
        <row r="1470">
          <cell r="D1470" t="str">
            <v>Metis Document</v>
          </cell>
        </row>
        <row r="1471">
          <cell r="D1471" t="str">
            <v>CEA Thermal Document</v>
          </cell>
        </row>
        <row r="1472">
          <cell r="D1472">
            <v>0</v>
          </cell>
        </row>
        <row r="1473">
          <cell r="D1473" t="str">
            <v>Company's Website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 t="str">
            <v>CEA Thermal Document</v>
          </cell>
        </row>
        <row r="1477">
          <cell r="D1477" t="str">
            <v>Company's Website</v>
          </cell>
        </row>
        <row r="1478">
          <cell r="D1478" t="str">
            <v>Company's Website</v>
          </cell>
        </row>
        <row r="1479">
          <cell r="D1479">
            <v>0</v>
          </cell>
        </row>
        <row r="1480">
          <cell r="D1480" t="str">
            <v>CEA Thermal Document</v>
          </cell>
        </row>
        <row r="1481">
          <cell r="D1481" t="str">
            <v>Company's Website</v>
          </cell>
        </row>
        <row r="1482">
          <cell r="D1482" t="str">
            <v>Metis Document</v>
          </cell>
        </row>
        <row r="1483">
          <cell r="D1483" t="str">
            <v>Metis Document</v>
          </cell>
        </row>
        <row r="1484">
          <cell r="D1484" t="str">
            <v>Metis Document</v>
          </cell>
        </row>
        <row r="1485">
          <cell r="D1485">
            <v>0</v>
          </cell>
        </row>
        <row r="1486">
          <cell r="D1486" t="str">
            <v>Metis Document &amp; Company's Website</v>
          </cell>
        </row>
        <row r="1487">
          <cell r="D1487">
            <v>0</v>
          </cell>
        </row>
        <row r="1488">
          <cell r="D1488" t="str">
            <v>CEA Thermal Document &amp; Company's Website</v>
          </cell>
        </row>
        <row r="1489">
          <cell r="D1489" t="str">
            <v>CEA Thermal Document</v>
          </cell>
        </row>
        <row r="1490">
          <cell r="D1490" t="str">
            <v>CEA Thermal Document</v>
          </cell>
        </row>
        <row r="1491">
          <cell r="D1491">
            <v>0</v>
          </cell>
        </row>
        <row r="1492">
          <cell r="D1492" t="str">
            <v>Metis Document</v>
          </cell>
        </row>
        <row r="1493">
          <cell r="D1493">
            <v>0</v>
          </cell>
        </row>
        <row r="1494">
          <cell r="D1494" t="str">
            <v>Metis Document</v>
          </cell>
        </row>
        <row r="1495">
          <cell r="D1495" t="str">
            <v>Metis Document</v>
          </cell>
        </row>
        <row r="1496">
          <cell r="D1496" t="str">
            <v>CEA Thermal Document &amp; Company's Website</v>
          </cell>
        </row>
        <row r="1497">
          <cell r="D1497" t="str">
            <v>Metis Document</v>
          </cell>
        </row>
        <row r="1498">
          <cell r="D1498" t="str">
            <v>Company's Website</v>
          </cell>
        </row>
        <row r="1499">
          <cell r="D1499" t="str">
            <v>CEA Thermal Document</v>
          </cell>
        </row>
        <row r="1500">
          <cell r="D1500">
            <v>0</v>
          </cell>
        </row>
        <row r="1501">
          <cell r="D1501" t="str">
            <v>Cea Thermal Document</v>
          </cell>
        </row>
        <row r="1502">
          <cell r="D1502" t="str">
            <v>Metis Document</v>
          </cell>
        </row>
        <row r="1503">
          <cell r="D1503" t="str">
            <v>Metis Document</v>
          </cell>
        </row>
        <row r="1504">
          <cell r="D1504">
            <v>0</v>
          </cell>
        </row>
        <row r="1505">
          <cell r="D1505" t="str">
            <v>Company's Website</v>
          </cell>
        </row>
        <row r="1506">
          <cell r="D1506" t="str">
            <v>Company's Website</v>
          </cell>
        </row>
        <row r="1507">
          <cell r="D1507" t="str">
            <v>Metis Document</v>
          </cell>
        </row>
        <row r="1508">
          <cell r="D1508">
            <v>0</v>
          </cell>
        </row>
        <row r="1509">
          <cell r="D1509" t="str">
            <v>CEA Thermal Document</v>
          </cell>
        </row>
        <row r="1510">
          <cell r="D1510">
            <v>0</v>
          </cell>
        </row>
        <row r="1511">
          <cell r="D1511" t="str">
            <v>Metis Document</v>
          </cell>
        </row>
        <row r="1512">
          <cell r="D1512" t="str">
            <v>CEA Thermal Document &amp; Company's Website</v>
          </cell>
        </row>
        <row r="1513">
          <cell r="D1513">
            <v>0</v>
          </cell>
        </row>
        <row r="1514">
          <cell r="D1514" t="str">
            <v>Metis Document</v>
          </cell>
        </row>
        <row r="1515">
          <cell r="D1515">
            <v>0</v>
          </cell>
        </row>
        <row r="1516">
          <cell r="D1516" t="str">
            <v>Company's Website</v>
          </cell>
        </row>
        <row r="1517">
          <cell r="D1517" t="str">
            <v>Company's Website</v>
          </cell>
        </row>
        <row r="1518">
          <cell r="D1518">
            <v>0</v>
          </cell>
        </row>
        <row r="1519">
          <cell r="D1519" t="str">
            <v>CEA Thermal Document</v>
          </cell>
        </row>
        <row r="1520">
          <cell r="D1520" t="str">
            <v>CEA Thermal Document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 t="str">
            <v>Company's Website</v>
          </cell>
        </row>
        <row r="1525">
          <cell r="D1525">
            <v>0</v>
          </cell>
        </row>
        <row r="1526">
          <cell r="D1526" t="str">
            <v>Metis Document</v>
          </cell>
        </row>
        <row r="1527">
          <cell r="D1527" t="str">
            <v>CEA Thermal Document</v>
          </cell>
        </row>
        <row r="1528">
          <cell r="D1528" t="str">
            <v>Metis Document</v>
          </cell>
        </row>
        <row r="1529">
          <cell r="D1529">
            <v>0</v>
          </cell>
        </row>
        <row r="1530">
          <cell r="D1530" t="str">
            <v>CEA Thermal Document &amp; Company's Website</v>
          </cell>
        </row>
        <row r="1531">
          <cell r="D1531" t="str">
            <v>Metis Document</v>
          </cell>
        </row>
        <row r="1532">
          <cell r="D1532">
            <v>0</v>
          </cell>
        </row>
        <row r="1533">
          <cell r="D1533" t="str">
            <v>Company's Website</v>
          </cell>
        </row>
        <row r="1534">
          <cell r="D1534">
            <v>0</v>
          </cell>
        </row>
        <row r="1535">
          <cell r="D1535" t="str">
            <v>Metis Document</v>
          </cell>
        </row>
        <row r="1536">
          <cell r="D1536">
            <v>0</v>
          </cell>
        </row>
        <row r="1537">
          <cell r="D1537" t="str">
            <v>Company's Website</v>
          </cell>
        </row>
        <row r="1538">
          <cell r="D1538" t="str">
            <v>Company's Website</v>
          </cell>
        </row>
        <row r="1539">
          <cell r="D1539" t="str">
            <v>CEA Thermal Document</v>
          </cell>
        </row>
        <row r="1540">
          <cell r="D1540">
            <v>0</v>
          </cell>
        </row>
        <row r="1541">
          <cell r="D1541" t="str">
            <v>CEA Thermal Document</v>
          </cell>
        </row>
        <row r="1542">
          <cell r="D1542" t="str">
            <v>Company's Website</v>
          </cell>
        </row>
        <row r="1543">
          <cell r="D1543" t="str">
            <v>Metis Document</v>
          </cell>
        </row>
        <row r="1544">
          <cell r="D1544" t="str">
            <v>Company's Website</v>
          </cell>
        </row>
        <row r="1545">
          <cell r="D1545">
            <v>0</v>
          </cell>
        </row>
        <row r="1546">
          <cell r="D1546" t="str">
            <v>Metis Document</v>
          </cell>
        </row>
        <row r="1547">
          <cell r="D1547" t="str">
            <v>PowerGrid Meeting</v>
          </cell>
        </row>
        <row r="1548">
          <cell r="D1548" t="str">
            <v>Metis Document</v>
          </cell>
        </row>
        <row r="1549">
          <cell r="D1549" t="str">
            <v>Metis Document</v>
          </cell>
        </row>
        <row r="1550">
          <cell r="D1550">
            <v>0</v>
          </cell>
        </row>
        <row r="1551">
          <cell r="D1551" t="str">
            <v>Metis Document</v>
          </cell>
        </row>
        <row r="1552">
          <cell r="D1552" t="str">
            <v>Metis Document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 t="str">
            <v>Company's Website</v>
          </cell>
        </row>
        <row r="1556">
          <cell r="D1556" t="str">
            <v>Metis Document</v>
          </cell>
        </row>
        <row r="1557">
          <cell r="D1557" t="str">
            <v>CEA Thermal Document</v>
          </cell>
        </row>
        <row r="1558">
          <cell r="D1558" t="str">
            <v>Company's Website</v>
          </cell>
        </row>
        <row r="1559">
          <cell r="D1559">
            <v>0</v>
          </cell>
        </row>
        <row r="1560">
          <cell r="D1560" t="str">
            <v>PowerGrid Meeting</v>
          </cell>
        </row>
        <row r="1561">
          <cell r="D1561" t="str">
            <v>Company's Website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 t="str">
            <v>Company's Website</v>
          </cell>
        </row>
        <row r="1566">
          <cell r="D1566" t="str">
            <v>Company's Website</v>
          </cell>
        </row>
        <row r="1567">
          <cell r="D1567" t="str">
            <v>CEA Thermal Document</v>
          </cell>
        </row>
        <row r="1568">
          <cell r="D1568" t="str">
            <v>CEA Thermal Document</v>
          </cell>
        </row>
        <row r="1569">
          <cell r="D1569">
            <v>0</v>
          </cell>
        </row>
        <row r="1570">
          <cell r="D1570" t="str">
            <v>Metis Document</v>
          </cell>
        </row>
        <row r="1571">
          <cell r="D1571" t="str">
            <v>Metis Document</v>
          </cell>
        </row>
        <row r="1572">
          <cell r="D1572" t="str">
            <v>Company's Website</v>
          </cell>
        </row>
        <row r="1573">
          <cell r="D1573" t="str">
            <v>Metis Document</v>
          </cell>
        </row>
        <row r="1574">
          <cell r="D1574">
            <v>0</v>
          </cell>
        </row>
        <row r="1575">
          <cell r="D1575" t="str">
            <v>CEA Thermal Document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 t="str">
            <v>Company's Website</v>
          </cell>
        </row>
        <row r="1579">
          <cell r="D1579">
            <v>0</v>
          </cell>
        </row>
        <row r="1580">
          <cell r="D1580" t="str">
            <v>Company's Website</v>
          </cell>
        </row>
        <row r="1581">
          <cell r="D1581">
            <v>0</v>
          </cell>
        </row>
        <row r="1582">
          <cell r="D1582" t="str">
            <v>Company's Website</v>
          </cell>
        </row>
        <row r="1583">
          <cell r="D1583" t="str">
            <v>Company's Website</v>
          </cell>
        </row>
        <row r="1584">
          <cell r="D1584" t="str">
            <v>Company's Website</v>
          </cell>
        </row>
        <row r="1585">
          <cell r="D1585" t="str">
            <v>Company's Website</v>
          </cell>
        </row>
        <row r="1586">
          <cell r="D1586">
            <v>0</v>
          </cell>
        </row>
        <row r="1587">
          <cell r="D1587" t="str">
            <v>PowerGrid Meeting</v>
          </cell>
        </row>
        <row r="1588">
          <cell r="D1588">
            <v>0</v>
          </cell>
        </row>
        <row r="1589">
          <cell r="D1589" t="str">
            <v>Metis Document</v>
          </cell>
        </row>
        <row r="1590">
          <cell r="D1590" t="str">
            <v>Metis Document</v>
          </cell>
        </row>
        <row r="1591">
          <cell r="D1591" t="str">
            <v>CEA Thermal Document</v>
          </cell>
        </row>
        <row r="1592">
          <cell r="D1592">
            <v>0</v>
          </cell>
        </row>
        <row r="1593">
          <cell r="D1593" t="str">
            <v>PowerGrid Meeting</v>
          </cell>
        </row>
        <row r="1594">
          <cell r="D1594" t="str">
            <v>Metis Document</v>
          </cell>
        </row>
        <row r="1595">
          <cell r="D1595" t="str">
            <v>Company's Website</v>
          </cell>
        </row>
        <row r="1596">
          <cell r="D1596" t="str">
            <v>Metis Document</v>
          </cell>
        </row>
        <row r="1597">
          <cell r="D1597" t="str">
            <v>Metis Document</v>
          </cell>
        </row>
        <row r="1598">
          <cell r="D1598">
            <v>0</v>
          </cell>
        </row>
        <row r="1599">
          <cell r="D1599" t="str">
            <v>Company's Website</v>
          </cell>
        </row>
        <row r="1600">
          <cell r="D1600" t="str">
            <v>Company's Website</v>
          </cell>
        </row>
        <row r="1601">
          <cell r="D1601">
            <v>0</v>
          </cell>
        </row>
        <row r="1602">
          <cell r="D1602" t="str">
            <v>PowerGrid Meeting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 t="str">
            <v>Company's Website</v>
          </cell>
        </row>
        <row r="1606">
          <cell r="D1606" t="str">
            <v>Company's Website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 t="str">
            <v>Metis Document</v>
          </cell>
        </row>
        <row r="1610">
          <cell r="D1610" t="str">
            <v>Metis Document</v>
          </cell>
        </row>
        <row r="1611">
          <cell r="D1611" t="str">
            <v>Metis Document</v>
          </cell>
        </row>
        <row r="1612">
          <cell r="D1612" t="str">
            <v>Company's Website</v>
          </cell>
        </row>
        <row r="1613">
          <cell r="D1613" t="str">
            <v>Company's Website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 t="str">
            <v>Company's Website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 t="str">
            <v>Company's Website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 t="str">
            <v>Metis Document</v>
          </cell>
        </row>
        <row r="1626">
          <cell r="D1626" t="str">
            <v>Metis Document</v>
          </cell>
        </row>
        <row r="1627">
          <cell r="D1627" t="str">
            <v>CEA Thermal Document</v>
          </cell>
        </row>
        <row r="1628">
          <cell r="D1628" t="str">
            <v>PowerGrid Meeting</v>
          </cell>
        </row>
        <row r="1629">
          <cell r="D1629" t="str">
            <v>Company's Website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 t="str">
            <v>Company's Website</v>
          </cell>
        </row>
        <row r="1633">
          <cell r="D1633" t="str">
            <v>Company's Website</v>
          </cell>
        </row>
        <row r="1634">
          <cell r="D1634" t="str">
            <v>CEA Thermal Document</v>
          </cell>
        </row>
        <row r="1635">
          <cell r="D1635">
            <v>0</v>
          </cell>
        </row>
        <row r="1636">
          <cell r="D1636" t="str">
            <v>Company's Website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 t="str">
            <v>CEA Thermal Document</v>
          </cell>
        </row>
        <row r="1642">
          <cell r="D1642">
            <v>0</v>
          </cell>
        </row>
        <row r="1643">
          <cell r="D1643" t="str">
            <v>Company's Website</v>
          </cell>
        </row>
        <row r="1644">
          <cell r="D1644">
            <v>0</v>
          </cell>
        </row>
        <row r="1645">
          <cell r="D1645" t="str">
            <v>CEA Thermal Document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 t="str">
            <v>CEA Thermal Document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 t="str">
            <v>Company's Website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 t="str">
            <v>Company's Website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 t="str">
            <v>Company's Website</v>
          </cell>
        </row>
        <row r="1659">
          <cell r="D1659" t="str">
            <v>Company's Website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 t="str">
            <v>Company's Website</v>
          </cell>
        </row>
        <row r="1663">
          <cell r="D1663">
            <v>0</v>
          </cell>
        </row>
        <row r="1664">
          <cell r="D1664" t="str">
            <v>Metis Document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 t="str">
            <v>CEA Thermal Document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 t="str">
            <v>PowerGrid Meeting</v>
          </cell>
        </row>
        <row r="1679">
          <cell r="D1679" t="str">
            <v>CEA Thermal Document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 t="str">
            <v>Company's Website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 t="str">
            <v>Company's Website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 t="str">
            <v>Company's Website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 t="str">
            <v>Company's Website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 t="str">
            <v>Company's Website</v>
          </cell>
        </row>
        <row r="1699">
          <cell r="D1699" t="str">
            <v>PowerGrid Meeting</v>
          </cell>
        </row>
        <row r="1700">
          <cell r="D1700" t="str">
            <v>PowerGrid Meeting</v>
          </cell>
        </row>
        <row r="1701">
          <cell r="D1701" t="str">
            <v>PowerGrid Meeting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 t="str">
            <v>Company's Website</v>
          </cell>
        </row>
        <row r="1710">
          <cell r="D1710" t="str">
            <v>Company's Website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 t="str">
            <v>Company's Website</v>
          </cell>
        </row>
        <row r="1714">
          <cell r="D1714">
            <v>0</v>
          </cell>
        </row>
        <row r="1715">
          <cell r="D1715" t="str">
            <v>Company's Website</v>
          </cell>
        </row>
        <row r="1716">
          <cell r="D1716" t="str">
            <v>PowerGrid Meeting</v>
          </cell>
        </row>
        <row r="1717">
          <cell r="D1717" t="str">
            <v>PowerGrid Meeting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 t="str">
            <v>CEA Thermal Document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 t="str">
            <v>Company's Website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 t="str">
            <v>Company's Website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 t="str">
            <v>Company's Website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 t="str">
            <v>PowerGrid Meeting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 t="str">
            <v>PowerGrid Meeting</v>
          </cell>
        </row>
        <row r="1742">
          <cell r="D1742" t="str">
            <v>Company's Website</v>
          </cell>
        </row>
        <row r="1743">
          <cell r="D1743" t="str">
            <v>Company's Website</v>
          </cell>
        </row>
        <row r="1744">
          <cell r="D1744" t="str">
            <v>Company's Website</v>
          </cell>
        </row>
        <row r="1745">
          <cell r="D1745" t="str">
            <v>Company's Website</v>
          </cell>
        </row>
        <row r="1746">
          <cell r="D1746">
            <v>0</v>
          </cell>
        </row>
        <row r="1747">
          <cell r="D1747" t="str">
            <v>CEA Thermal Document</v>
          </cell>
        </row>
        <row r="1748">
          <cell r="D1748" t="str">
            <v>Company's Website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 t="str">
            <v>Company's Website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 t="str">
            <v>Company's Website</v>
          </cell>
        </row>
        <row r="1757">
          <cell r="D1757" t="str">
            <v>Company's Website</v>
          </cell>
        </row>
        <row r="1758">
          <cell r="D1758" t="str">
            <v>CEA Thermal Document</v>
          </cell>
        </row>
        <row r="1759">
          <cell r="D1759" t="str">
            <v>Company's Website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 t="str">
            <v>Company's Website</v>
          </cell>
        </row>
        <row r="1764">
          <cell r="D1764">
            <v>0</v>
          </cell>
        </row>
        <row r="1765">
          <cell r="D1765" t="str">
            <v>PowerGrid Meeting</v>
          </cell>
        </row>
        <row r="1766">
          <cell r="D1766" t="str">
            <v>Company's Website</v>
          </cell>
        </row>
        <row r="1767">
          <cell r="D1767" t="str">
            <v>Company's Website</v>
          </cell>
        </row>
        <row r="1768">
          <cell r="D1768" t="str">
            <v>Company's Website</v>
          </cell>
        </row>
        <row r="1769">
          <cell r="D1769" t="str">
            <v>Company's Website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 t="str">
            <v>PowerGrid Meeting</v>
          </cell>
        </row>
        <row r="1774">
          <cell r="D1774" t="str">
            <v>Metis Document</v>
          </cell>
        </row>
        <row r="1775">
          <cell r="D1775">
            <v>0</v>
          </cell>
        </row>
        <row r="1776">
          <cell r="D1776" t="str">
            <v>PowerGrid Meeting</v>
          </cell>
        </row>
        <row r="1777">
          <cell r="D1777" t="str">
            <v>Company's Website</v>
          </cell>
        </row>
        <row r="1778">
          <cell r="D1778" t="str">
            <v>Company's Website</v>
          </cell>
        </row>
        <row r="1779">
          <cell r="D1779" t="str">
            <v>Company's Website</v>
          </cell>
        </row>
        <row r="1780">
          <cell r="D1780" t="str">
            <v>Company's Website</v>
          </cell>
        </row>
        <row r="1781">
          <cell r="D1781" t="str">
            <v>PowerGrid Meeting</v>
          </cell>
        </row>
        <row r="1782">
          <cell r="D1782" t="str">
            <v>Company's Website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 t="str">
            <v>Company's Website</v>
          </cell>
        </row>
        <row r="1786">
          <cell r="D1786" t="str">
            <v>PowerGrid Meeting</v>
          </cell>
        </row>
        <row r="1787">
          <cell r="D1787">
            <v>0</v>
          </cell>
        </row>
        <row r="1788">
          <cell r="D1788" t="str">
            <v>PowerGrid Meeting</v>
          </cell>
        </row>
        <row r="1789">
          <cell r="D1789" t="str">
            <v>PowerGrid Meeting</v>
          </cell>
        </row>
        <row r="1790">
          <cell r="D1790" t="str">
            <v>PowerGrid Meeting</v>
          </cell>
        </row>
        <row r="1791">
          <cell r="D1791" t="str">
            <v>PowerGrid Meeting</v>
          </cell>
        </row>
        <row r="1792">
          <cell r="D1792" t="str">
            <v>PowerGrid Meeting</v>
          </cell>
        </row>
        <row r="1793">
          <cell r="D1793" t="str">
            <v>PowerGrid Meeting</v>
          </cell>
        </row>
        <row r="1794">
          <cell r="D1794" t="str">
            <v>PowerGrid Meeting</v>
          </cell>
        </row>
        <row r="1795">
          <cell r="D1795" t="str">
            <v>PowerGrid Meeting</v>
          </cell>
        </row>
        <row r="1796">
          <cell r="D1796" t="str">
            <v>PowerGrid Meeting</v>
          </cell>
        </row>
        <row r="1797">
          <cell r="D1797">
            <v>0</v>
          </cell>
        </row>
        <row r="1798">
          <cell r="D1798" t="str">
            <v>PowerGrid Meeting</v>
          </cell>
        </row>
        <row r="1799">
          <cell r="D1799" t="str">
            <v>PowerGrid Meeting</v>
          </cell>
        </row>
        <row r="1800">
          <cell r="D1800" t="str">
            <v>PowerGrid Meeting</v>
          </cell>
        </row>
        <row r="1801">
          <cell r="D1801" t="str">
            <v>PowerGrid Meeting</v>
          </cell>
        </row>
        <row r="1802">
          <cell r="D1802">
            <v>0</v>
          </cell>
        </row>
        <row r="1803">
          <cell r="D1803" t="str">
            <v>Company's Website</v>
          </cell>
        </row>
        <row r="1804">
          <cell r="D1804" t="str">
            <v>Company's Website</v>
          </cell>
        </row>
        <row r="1805">
          <cell r="D1805">
            <v>0</v>
          </cell>
        </row>
        <row r="1806">
          <cell r="D1806" t="str">
            <v>Company's Website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 t="str">
            <v>Company's Website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 t="str">
            <v>Company's Website</v>
          </cell>
        </row>
        <row r="1813">
          <cell r="D1813" t="str">
            <v>Company's Website</v>
          </cell>
        </row>
        <row r="1814">
          <cell r="D1814" t="str">
            <v>PowerGrid Meeting</v>
          </cell>
        </row>
        <row r="1815">
          <cell r="D1815" t="str">
            <v>PowerGrid Meeting</v>
          </cell>
        </row>
        <row r="1816">
          <cell r="D1816" t="str">
            <v>Company's Website</v>
          </cell>
        </row>
        <row r="1817">
          <cell r="D1817" t="str">
            <v>Company's Website</v>
          </cell>
        </row>
        <row r="1818">
          <cell r="D1818" t="str">
            <v>PowerGrid Meeting</v>
          </cell>
        </row>
        <row r="1819">
          <cell r="D1819" t="str">
            <v>Company's Website</v>
          </cell>
        </row>
        <row r="1820">
          <cell r="D1820" t="str">
            <v>MOP Gas Document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 t="str">
            <v>PowerGrid Meeting</v>
          </cell>
        </row>
        <row r="1824">
          <cell r="D1824" t="str">
            <v>Company's Website</v>
          </cell>
        </row>
        <row r="1825">
          <cell r="D1825" t="str">
            <v>PowerGrid Meeting</v>
          </cell>
        </row>
        <row r="1826">
          <cell r="D1826" t="str">
            <v>Company's Website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 t="str">
            <v>MOP Gas Document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 t="str">
            <v>Company's Website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 t="str">
            <v>Company's Website</v>
          </cell>
        </row>
        <row r="1839">
          <cell r="D1839" t="str">
            <v>Company's Website</v>
          </cell>
        </row>
        <row r="1840">
          <cell r="D1840" t="str">
            <v>Company's Website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 t="str">
            <v>Company's Website</v>
          </cell>
        </row>
        <row r="1845">
          <cell r="D1845">
            <v>0</v>
          </cell>
        </row>
        <row r="1846">
          <cell r="D1846" t="str">
            <v>MOP Gas Document</v>
          </cell>
        </row>
        <row r="1847">
          <cell r="D1847" t="str">
            <v>Company's Website</v>
          </cell>
        </row>
        <row r="1848">
          <cell r="D1848" t="str">
            <v>PowerGrid Meeting</v>
          </cell>
        </row>
        <row r="1849">
          <cell r="D1849" t="str">
            <v>MOP Gas Document</v>
          </cell>
        </row>
        <row r="1850">
          <cell r="D1850" t="str">
            <v>Company's Website</v>
          </cell>
        </row>
        <row r="1851">
          <cell r="D1851">
            <v>0</v>
          </cell>
        </row>
        <row r="1852">
          <cell r="D1852" t="str">
            <v>CEA Thermal Document</v>
          </cell>
        </row>
        <row r="1853">
          <cell r="D1853" t="str">
            <v>Company's Website</v>
          </cell>
        </row>
        <row r="1854">
          <cell r="D1854" t="str">
            <v>Company's Website</v>
          </cell>
        </row>
        <row r="1855">
          <cell r="D1855" t="str">
            <v>Company's Website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 t="str">
            <v>Company's Website</v>
          </cell>
        </row>
        <row r="1867">
          <cell r="D1867" t="str">
            <v>Company's Website</v>
          </cell>
        </row>
        <row r="1868">
          <cell r="D1868" t="str">
            <v>Company's Website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 t="str">
            <v>Company's Website</v>
          </cell>
        </row>
        <row r="1883">
          <cell r="D1883" t="str">
            <v>Company's Website</v>
          </cell>
        </row>
        <row r="1884">
          <cell r="D1884" t="str">
            <v>Company's Website</v>
          </cell>
        </row>
        <row r="1885">
          <cell r="D1885" t="str">
            <v>Company's Website</v>
          </cell>
        </row>
        <row r="1886">
          <cell r="D1886" t="str">
            <v>Company's Website</v>
          </cell>
        </row>
        <row r="1887">
          <cell r="D1887" t="str">
            <v>Company's Website</v>
          </cell>
        </row>
        <row r="1888">
          <cell r="D1888">
            <v>0</v>
          </cell>
        </row>
        <row r="1889">
          <cell r="D1889" t="str">
            <v>Company's Website</v>
          </cell>
        </row>
        <row r="1890">
          <cell r="D1890" t="str">
            <v>MOP Gas Document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 t="str">
            <v>Company's Website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 t="str">
            <v>Company's Website</v>
          </cell>
        </row>
        <row r="1924">
          <cell r="D1924" t="str">
            <v>Company's Website</v>
          </cell>
        </row>
        <row r="1925">
          <cell r="D1925" t="str">
            <v>Company's Website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 t="str">
            <v>PGCIL &amp; Company's Website</v>
          </cell>
        </row>
        <row r="1932">
          <cell r="D1932" t="str">
            <v>PGCIL &amp; Company's Website</v>
          </cell>
        </row>
        <row r="1933">
          <cell r="D1933" t="str">
            <v>PGCIL &amp; Company's Website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 t="str">
            <v>Company's Website</v>
          </cell>
        </row>
        <row r="1937">
          <cell r="D1937" t="str">
            <v>Company's Website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 t="str">
            <v>Company's Website / PG</v>
          </cell>
        </row>
        <row r="1946">
          <cell r="D1946" t="str">
            <v>Company's Website / PG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 t="str">
            <v>Company's Website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 t="str">
            <v>PowerGrid Meeting</v>
          </cell>
        </row>
        <row r="1972">
          <cell r="D1972" t="str">
            <v>PowerGrid Meeting</v>
          </cell>
        </row>
        <row r="1973">
          <cell r="D1973" t="str">
            <v>Company's Website</v>
          </cell>
        </row>
        <row r="1974">
          <cell r="D1974" t="str">
            <v>Company's Website</v>
          </cell>
        </row>
        <row r="1975">
          <cell r="D1975" t="str">
            <v>Company's Website</v>
          </cell>
        </row>
        <row r="1976">
          <cell r="D1976" t="str">
            <v>Company's Website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 t="str">
            <v>Company's Website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 t="str">
            <v>Company's Website</v>
          </cell>
        </row>
        <row r="1992">
          <cell r="D1992" t="str">
            <v>Company's Website</v>
          </cell>
        </row>
        <row r="1993">
          <cell r="D1993" t="str">
            <v>Company's Website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 t="str">
            <v>Company's Website</v>
          </cell>
        </row>
        <row r="1999">
          <cell r="D1999" t="str">
            <v>Company's Website</v>
          </cell>
        </row>
        <row r="2000">
          <cell r="D2000" t="str">
            <v>Company's Website</v>
          </cell>
        </row>
        <row r="2001">
          <cell r="D2001">
            <v>0</v>
          </cell>
        </row>
        <row r="2002">
          <cell r="D2002" t="str">
            <v>PowerGrid Meeting</v>
          </cell>
        </row>
        <row r="2003">
          <cell r="D2003" t="str">
            <v>PowerGrid Meeting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 t="str">
            <v>PowerGrid Meeting</v>
          </cell>
        </row>
        <row r="2007">
          <cell r="D2007" t="str">
            <v>PowerGrid Meeting</v>
          </cell>
        </row>
        <row r="2008">
          <cell r="D2008" t="str">
            <v>PowerGrid Meeting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 t="str">
            <v>Company's Website</v>
          </cell>
        </row>
        <row r="2019">
          <cell r="D2019" t="str">
            <v>Company's Website</v>
          </cell>
        </row>
        <row r="2020">
          <cell r="D2020" t="str">
            <v>Company's Website</v>
          </cell>
        </row>
        <row r="2021">
          <cell r="D2021" t="str">
            <v>Company's Website</v>
          </cell>
        </row>
        <row r="2022">
          <cell r="D2022" t="str">
            <v>Company's Website</v>
          </cell>
        </row>
        <row r="2023">
          <cell r="D2023" t="str">
            <v>Company's Website</v>
          </cell>
        </row>
        <row r="2024">
          <cell r="D2024" t="str">
            <v>Company's Website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 t="str">
            <v>Company's Website</v>
          </cell>
        </row>
        <row r="2029">
          <cell r="D2029" t="str">
            <v>Company's Website</v>
          </cell>
        </row>
        <row r="2030">
          <cell r="D2030" t="str">
            <v>Company's Website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 t="str">
            <v>Company's Website</v>
          </cell>
        </row>
        <row r="2034">
          <cell r="D2034" t="str">
            <v>Company's Website</v>
          </cell>
        </row>
        <row r="2035">
          <cell r="D2035" t="str">
            <v>PowerGrid Meeting</v>
          </cell>
        </row>
        <row r="2036">
          <cell r="D2036" t="str">
            <v>PowerGrid Meeting</v>
          </cell>
        </row>
        <row r="2037">
          <cell r="D2037">
            <v>0</v>
          </cell>
        </row>
        <row r="2038">
          <cell r="D2038" t="str">
            <v>Company's Website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 t="str">
            <v>Company's Website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 t="str">
            <v>Company's Website</v>
          </cell>
        </row>
        <row r="2066">
          <cell r="D2066" t="str">
            <v>PowerGrid Meeting</v>
          </cell>
        </row>
        <row r="2067">
          <cell r="D2067" t="str">
            <v>PowerGrid Meeting</v>
          </cell>
        </row>
        <row r="2068">
          <cell r="D2068" t="str">
            <v>Company's Website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 t="str">
            <v>Company's Website</v>
          </cell>
        </row>
        <row r="2081">
          <cell r="D2081" t="str">
            <v>Company's Website</v>
          </cell>
        </row>
        <row r="2082">
          <cell r="D2082" t="str">
            <v>Company's Website</v>
          </cell>
        </row>
        <row r="2083">
          <cell r="D2083" t="str">
            <v>Company's Website</v>
          </cell>
        </row>
        <row r="2084">
          <cell r="D2084" t="str">
            <v>Company's Website</v>
          </cell>
        </row>
        <row r="2085">
          <cell r="D2085" t="str">
            <v>Company's Website</v>
          </cell>
        </row>
        <row r="2086">
          <cell r="D2086" t="str">
            <v>Company's Website</v>
          </cell>
        </row>
        <row r="2087">
          <cell r="D2087" t="str">
            <v>Company's Website</v>
          </cell>
        </row>
        <row r="2088">
          <cell r="D2088" t="str">
            <v>Company's Website</v>
          </cell>
        </row>
        <row r="2089">
          <cell r="D2089" t="str">
            <v>Company's Website</v>
          </cell>
        </row>
        <row r="2090">
          <cell r="D2090">
            <v>0</v>
          </cell>
        </row>
        <row r="2091">
          <cell r="D2091" t="str">
            <v>Company's Website</v>
          </cell>
        </row>
        <row r="2092">
          <cell r="D2092" t="str">
            <v>Company's Website</v>
          </cell>
        </row>
        <row r="2093">
          <cell r="D2093" t="str">
            <v>Company's Website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 t="str">
            <v>Company's Website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 t="str">
            <v>Company's Website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 t="str">
            <v>Company's Website</v>
          </cell>
        </row>
        <row r="2111">
          <cell r="D2111" t="str">
            <v>Company's Website</v>
          </cell>
        </row>
        <row r="2112">
          <cell r="D2112" t="str">
            <v>Company's Website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 t="str">
            <v>CEA Thermal Document</v>
          </cell>
        </row>
        <row r="2117">
          <cell r="D2117">
            <v>0</v>
          </cell>
        </row>
        <row r="2118">
          <cell r="D2118" t="str">
            <v>CEA Thermal Document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 t="str">
            <v>Company's Website</v>
          </cell>
        </row>
        <row r="2122">
          <cell r="D2122" t="str">
            <v>Company's Website</v>
          </cell>
        </row>
        <row r="2123">
          <cell r="D2123" t="str">
            <v>Company's Website</v>
          </cell>
        </row>
        <row r="2124">
          <cell r="D2124" t="str">
            <v>Company's Website</v>
          </cell>
        </row>
        <row r="2125">
          <cell r="D2125" t="str">
            <v>Company's Website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 t="str">
            <v>Company's Website</v>
          </cell>
        </row>
        <row r="2130">
          <cell r="D2130" t="str">
            <v>Company's Website</v>
          </cell>
        </row>
        <row r="2131">
          <cell r="D2131" t="str">
            <v>CEA Thermal Document</v>
          </cell>
        </row>
        <row r="2132">
          <cell r="D2132" t="str">
            <v>Company's Website</v>
          </cell>
        </row>
        <row r="2133">
          <cell r="D2133" t="str">
            <v>Company's Website</v>
          </cell>
        </row>
        <row r="2134">
          <cell r="D2134">
            <v>0</v>
          </cell>
        </row>
        <row r="2135">
          <cell r="D2135" t="str">
            <v>Cea Thermal Document</v>
          </cell>
        </row>
        <row r="2136">
          <cell r="D2136">
            <v>0</v>
          </cell>
        </row>
        <row r="2137">
          <cell r="D2137" t="str">
            <v>Company's Website</v>
          </cell>
        </row>
        <row r="2138">
          <cell r="D2138" t="str">
            <v>Company's Website</v>
          </cell>
        </row>
        <row r="2139">
          <cell r="D2139" t="str">
            <v>Cea Thermal Document</v>
          </cell>
        </row>
        <row r="2140">
          <cell r="D2140">
            <v>0</v>
          </cell>
        </row>
        <row r="2141">
          <cell r="D2141" t="str">
            <v>Company's Website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 t="str">
            <v>Company's Website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 t="str">
            <v>Company's Website</v>
          </cell>
        </row>
        <row r="2179">
          <cell r="D2179" t="str">
            <v>Company's Website</v>
          </cell>
        </row>
        <row r="2180">
          <cell r="D2180" t="str">
            <v>Company's Website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 t="str">
            <v>Company's Website</v>
          </cell>
        </row>
        <row r="2185">
          <cell r="D2185" t="str">
            <v>Company's Website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 t="str">
            <v>Company's Website</v>
          </cell>
        </row>
        <row r="2199">
          <cell r="D2199" t="str">
            <v>Company's Website</v>
          </cell>
        </row>
        <row r="2200">
          <cell r="D2200" t="str">
            <v>Company's Website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 t="str">
            <v>Company's Website</v>
          </cell>
        </row>
        <row r="2205">
          <cell r="D2205" t="str">
            <v>Company's Website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 t="str">
            <v>Company's Website</v>
          </cell>
        </row>
        <row r="2219">
          <cell r="D2219" t="str">
            <v>Company's Website</v>
          </cell>
        </row>
        <row r="2220">
          <cell r="D2220" t="str">
            <v>Company's Website</v>
          </cell>
        </row>
        <row r="2221">
          <cell r="D2221" t="str">
            <v>Company's Website</v>
          </cell>
        </row>
        <row r="2222">
          <cell r="D2222" t="str">
            <v>Company's Website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 t="str">
            <v>Company's Website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 t="str">
            <v>Company's Website</v>
          </cell>
        </row>
        <row r="2238">
          <cell r="D2238" t="str">
            <v>Company's Website</v>
          </cell>
        </row>
        <row r="2239">
          <cell r="D2239" t="str">
            <v>Metis Document</v>
          </cell>
        </row>
        <row r="2240">
          <cell r="D2240" t="str">
            <v>Metis Document</v>
          </cell>
        </row>
        <row r="2241">
          <cell r="D2241" t="str">
            <v>Metis Document</v>
          </cell>
        </row>
        <row r="2242">
          <cell r="D2242" t="str">
            <v>Metis Document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 t="str">
            <v>PowerGrid Meeting</v>
          </cell>
        </row>
        <row r="2262">
          <cell r="D2262" t="str">
            <v>Company's Website</v>
          </cell>
        </row>
        <row r="2263">
          <cell r="D2263">
            <v>0</v>
          </cell>
        </row>
        <row r="2264">
          <cell r="D2264" t="str">
            <v>Company's Website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 t="str">
            <v>Company's Website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 t="str">
            <v>Company's Website</v>
          </cell>
        </row>
        <row r="2272">
          <cell r="D2272" t="str">
            <v>Company's Website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 t="str">
            <v>Company's Website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 t="str">
            <v>CEA Thermal Document</v>
          </cell>
        </row>
        <row r="2282">
          <cell r="D2282" t="str">
            <v>Company's Website</v>
          </cell>
        </row>
        <row r="2283">
          <cell r="D2283" t="str">
            <v>Company's Website</v>
          </cell>
        </row>
        <row r="2284">
          <cell r="D2284" t="str">
            <v>Company's Website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 t="str">
            <v>Company's Website</v>
          </cell>
        </row>
        <row r="2289">
          <cell r="D2289">
            <v>0</v>
          </cell>
        </row>
        <row r="2290">
          <cell r="D2290" t="str">
            <v>Company's Website</v>
          </cell>
        </row>
        <row r="2291">
          <cell r="D2291" t="str">
            <v>Company's Website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 t="str">
            <v>PowerGrid Meeting</v>
          </cell>
        </row>
        <row r="2296">
          <cell r="D2296">
            <v>0</v>
          </cell>
        </row>
        <row r="2297">
          <cell r="D2297" t="str">
            <v>Company's Website</v>
          </cell>
        </row>
        <row r="2298">
          <cell r="D2298">
            <v>0</v>
          </cell>
        </row>
        <row r="2299">
          <cell r="D2299" t="str">
            <v>Company's Website</v>
          </cell>
        </row>
        <row r="2300">
          <cell r="D2300" t="str">
            <v>Company's Website</v>
          </cell>
        </row>
        <row r="2301">
          <cell r="D2301" t="str">
            <v>Company's Website</v>
          </cell>
        </row>
        <row r="2302">
          <cell r="D2302" t="str">
            <v>Company's Website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 t="str">
            <v>Company's Website</v>
          </cell>
        </row>
        <row r="2307">
          <cell r="D2307">
            <v>0</v>
          </cell>
        </row>
        <row r="2308">
          <cell r="D2308" t="str">
            <v>Company's Website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 t="str">
            <v>PowerGrid Meeting</v>
          </cell>
        </row>
        <row r="2312">
          <cell r="D2312" t="str">
            <v>Company's Website</v>
          </cell>
        </row>
        <row r="2313">
          <cell r="D2313" t="str">
            <v>Company's Website</v>
          </cell>
        </row>
        <row r="2314">
          <cell r="D2314" t="str">
            <v>Company's Website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 t="str">
            <v>Company's Website</v>
          </cell>
        </row>
        <row r="2319">
          <cell r="D2319" t="str">
            <v>Company's Website</v>
          </cell>
        </row>
        <row r="2320">
          <cell r="D2320" t="str">
            <v>Company's Website</v>
          </cell>
        </row>
        <row r="2321">
          <cell r="D2321" t="str">
            <v>Company's Website</v>
          </cell>
        </row>
        <row r="2322">
          <cell r="D2322">
            <v>0</v>
          </cell>
        </row>
        <row r="2323">
          <cell r="D2323" t="str">
            <v>Company's Website</v>
          </cell>
        </row>
        <row r="2324">
          <cell r="D2324" t="str">
            <v>Company's Website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 t="str">
            <v>Company's Website</v>
          </cell>
        </row>
        <row r="2332">
          <cell r="D2332" t="str">
            <v>Company's Website</v>
          </cell>
        </row>
        <row r="2333">
          <cell r="D2333" t="str">
            <v>Company's Website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 t="str">
            <v>Company's Website</v>
          </cell>
        </row>
        <row r="2337">
          <cell r="D2337" t="str">
            <v>Company's Website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 t="str">
            <v>Company's Website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 t="str">
            <v>Company's Website</v>
          </cell>
        </row>
        <row r="2346">
          <cell r="D2346" t="str">
            <v>Company's Website</v>
          </cell>
        </row>
        <row r="2347">
          <cell r="D2347" t="str">
            <v>Company's Website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 t="str">
            <v>Company's Website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 t="str">
            <v>Company's Website</v>
          </cell>
        </row>
        <row r="2355">
          <cell r="D2355">
            <v>0</v>
          </cell>
        </row>
        <row r="2356">
          <cell r="D2356" t="str">
            <v>Company's Website</v>
          </cell>
        </row>
        <row r="2357">
          <cell r="D2357" t="str">
            <v>PowerGrid Meeting</v>
          </cell>
        </row>
        <row r="2358">
          <cell r="D2358">
            <v>0</v>
          </cell>
        </row>
        <row r="2359">
          <cell r="D2359" t="str">
            <v>PowerGrid Meeting</v>
          </cell>
        </row>
        <row r="2360">
          <cell r="D2360" t="str">
            <v>Company's Website</v>
          </cell>
        </row>
        <row r="2361">
          <cell r="D2361" t="str">
            <v>PowerGrid Meeting</v>
          </cell>
        </row>
        <row r="2362">
          <cell r="D2362">
            <v>0</v>
          </cell>
        </row>
        <row r="2363">
          <cell r="D2363" t="str">
            <v>Company's Website</v>
          </cell>
        </row>
        <row r="2364">
          <cell r="D2364" t="str">
            <v>Company's Website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 t="str">
            <v>Company's Website</v>
          </cell>
        </row>
        <row r="2368">
          <cell r="D2368">
            <v>0</v>
          </cell>
        </row>
        <row r="2369">
          <cell r="D2369" t="str">
            <v>Company's Website</v>
          </cell>
        </row>
        <row r="2370">
          <cell r="D2370" t="str">
            <v>CEA Thermal Document</v>
          </cell>
        </row>
        <row r="2371">
          <cell r="D2371" t="str">
            <v>Company's Website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 t="str">
            <v>PGCIL &amp; Company's Website</v>
          </cell>
        </row>
        <row r="2375">
          <cell r="D2375" t="str">
            <v>PGCIL &amp; Company's Website</v>
          </cell>
        </row>
        <row r="2376">
          <cell r="D2376" t="str">
            <v>PGCIL &amp; Company's Website</v>
          </cell>
        </row>
        <row r="2377">
          <cell r="D2377" t="str">
            <v>Company's Website</v>
          </cell>
        </row>
        <row r="2378">
          <cell r="D2378">
            <v>0</v>
          </cell>
        </row>
        <row r="2379">
          <cell r="D2379" t="str">
            <v>Company's Website</v>
          </cell>
        </row>
        <row r="2380">
          <cell r="D2380">
            <v>0</v>
          </cell>
        </row>
        <row r="2381">
          <cell r="D2381" t="str">
            <v>Company's Website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 t="str">
            <v>Company's Website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 t="str">
            <v>Company's Website</v>
          </cell>
        </row>
        <row r="2390">
          <cell r="D2390" t="str">
            <v>Company's Website</v>
          </cell>
        </row>
        <row r="2391">
          <cell r="D2391" t="str">
            <v>Company's Website</v>
          </cell>
        </row>
        <row r="2392">
          <cell r="D2392" t="str">
            <v>Company's Website</v>
          </cell>
        </row>
        <row r="2393">
          <cell r="D2393">
            <v>0</v>
          </cell>
        </row>
        <row r="2394">
          <cell r="D2394" t="str">
            <v>Company's Website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 t="str">
            <v>Company's Website</v>
          </cell>
        </row>
        <row r="2401">
          <cell r="D2401" t="str">
            <v>Company's Website</v>
          </cell>
        </row>
        <row r="2402">
          <cell r="D2402" t="str">
            <v>Company's Website</v>
          </cell>
        </row>
        <row r="2403">
          <cell r="D2403">
            <v>0</v>
          </cell>
        </row>
        <row r="2404">
          <cell r="D2404" t="str">
            <v>Company's Website</v>
          </cell>
        </row>
        <row r="2405">
          <cell r="D2405">
            <v>0</v>
          </cell>
        </row>
        <row r="2406">
          <cell r="D2406" t="str">
            <v>Company's Website</v>
          </cell>
        </row>
        <row r="2407">
          <cell r="D2407" t="str">
            <v>Company's Website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 t="str">
            <v>Company's Website</v>
          </cell>
        </row>
        <row r="2411">
          <cell r="D2411" t="str">
            <v>Company's Website</v>
          </cell>
        </row>
        <row r="2412">
          <cell r="D2412">
            <v>0</v>
          </cell>
        </row>
        <row r="2413">
          <cell r="D2413" t="str">
            <v>Company's Website</v>
          </cell>
        </row>
        <row r="2414">
          <cell r="D2414" t="str">
            <v>Company's Website</v>
          </cell>
        </row>
        <row r="2415">
          <cell r="D2415" t="str">
            <v>Company's Website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 t="str">
            <v>Company's Website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 t="str">
            <v>Company's Website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 t="str">
            <v>Metis Document</v>
          </cell>
        </row>
        <row r="2437">
          <cell r="D2437" t="str">
            <v>Metis Document</v>
          </cell>
        </row>
        <row r="2438">
          <cell r="D2438" t="str">
            <v>Metis Document</v>
          </cell>
        </row>
        <row r="2439">
          <cell r="D2439" t="str">
            <v>Metis Document</v>
          </cell>
        </row>
        <row r="2440">
          <cell r="D2440" t="str">
            <v>Metis Document</v>
          </cell>
        </row>
        <row r="2441">
          <cell r="D2441" t="str">
            <v>Metis Document</v>
          </cell>
        </row>
        <row r="2442">
          <cell r="D2442" t="str">
            <v>Metis Document</v>
          </cell>
        </row>
        <row r="2443">
          <cell r="D2443" t="str">
            <v>Metis Document</v>
          </cell>
        </row>
        <row r="2444">
          <cell r="D2444" t="str">
            <v>Metis Document</v>
          </cell>
        </row>
        <row r="2445">
          <cell r="D2445" t="str">
            <v>Metis Document</v>
          </cell>
        </row>
        <row r="2446">
          <cell r="D2446" t="str">
            <v>Company's Website</v>
          </cell>
        </row>
        <row r="2447">
          <cell r="D2447" t="str">
            <v>Company's Website</v>
          </cell>
        </row>
        <row r="2448">
          <cell r="D2448" t="str">
            <v>Company's Website</v>
          </cell>
        </row>
        <row r="2449">
          <cell r="D2449" t="str">
            <v>Company's Website</v>
          </cell>
        </row>
        <row r="2450">
          <cell r="D2450" t="str">
            <v>Company's Website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 t="str">
            <v>Company's Website</v>
          </cell>
        </row>
        <row r="2456">
          <cell r="D2456" t="str">
            <v>Company's Website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 t="str">
            <v>PowerGrid Meeting</v>
          </cell>
        </row>
        <row r="2460">
          <cell r="D2460">
            <v>0</v>
          </cell>
        </row>
        <row r="2461">
          <cell r="D2461" t="str">
            <v>Company's Website</v>
          </cell>
        </row>
        <row r="2462">
          <cell r="D2462">
            <v>0</v>
          </cell>
        </row>
        <row r="2463">
          <cell r="D2463" t="str">
            <v>Company's Website</v>
          </cell>
        </row>
        <row r="2464">
          <cell r="D2464" t="str">
            <v>Company's Website</v>
          </cell>
        </row>
        <row r="2465">
          <cell r="D2465" t="str">
            <v>Company's Website</v>
          </cell>
        </row>
        <row r="2466">
          <cell r="D2466" t="str">
            <v>PowerGrid Meeting</v>
          </cell>
        </row>
        <row r="2467">
          <cell r="D2467">
            <v>0</v>
          </cell>
        </row>
        <row r="2468">
          <cell r="D2468" t="str">
            <v>Company's Website</v>
          </cell>
        </row>
        <row r="2469">
          <cell r="D2469">
            <v>0</v>
          </cell>
        </row>
        <row r="2470">
          <cell r="D2470" t="str">
            <v>Company's Website</v>
          </cell>
        </row>
        <row r="2471">
          <cell r="D2471" t="str">
            <v>Company's Website</v>
          </cell>
        </row>
        <row r="2472">
          <cell r="D2472" t="str">
            <v>Company's Website</v>
          </cell>
        </row>
        <row r="2473">
          <cell r="D2473" t="str">
            <v>Company's Website</v>
          </cell>
        </row>
        <row r="2474">
          <cell r="D2474" t="str">
            <v>Company's Website</v>
          </cell>
        </row>
        <row r="2475">
          <cell r="D2475" t="str">
            <v>Company's Website</v>
          </cell>
        </row>
        <row r="2476">
          <cell r="D2476" t="str">
            <v>Company's Website</v>
          </cell>
        </row>
        <row r="2477">
          <cell r="D2477" t="str">
            <v>PowerGrid Meeting</v>
          </cell>
        </row>
        <row r="2478">
          <cell r="D2478" t="str">
            <v>PowerGrid Meeting</v>
          </cell>
        </row>
        <row r="2479">
          <cell r="D2479" t="str">
            <v>Company's Website</v>
          </cell>
        </row>
        <row r="2480">
          <cell r="D2480" t="str">
            <v>Company's Website</v>
          </cell>
        </row>
        <row r="2481">
          <cell r="D2481">
            <v>0</v>
          </cell>
        </row>
        <row r="2482">
          <cell r="D2482" t="str">
            <v>Company's Website</v>
          </cell>
        </row>
        <row r="2483">
          <cell r="D2483" t="str">
            <v>Company's Website</v>
          </cell>
        </row>
        <row r="2494">
          <cell r="D2494">
            <v>0</v>
          </cell>
        </row>
        <row r="2495">
          <cell r="D2495" t="str">
            <v>Company's Website</v>
          </cell>
        </row>
        <row r="2496">
          <cell r="D2496" t="str">
            <v>Company's Website</v>
          </cell>
        </row>
        <row r="2497">
          <cell r="D2497" t="str">
            <v>Company's Website</v>
          </cell>
        </row>
        <row r="2499">
          <cell r="D2499" t="str">
            <v>Company's Website</v>
          </cell>
        </row>
        <row r="2500">
          <cell r="D2500" t="str">
            <v>Company's Website</v>
          </cell>
        </row>
        <row r="2501">
          <cell r="D2501" t="str">
            <v>Company's Website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 JV"/>
      <sheetName val="Opening Balance"/>
      <sheetName val="Depre on OP"/>
      <sheetName val="Additions 1998-99"/>
      <sheetName val="JV"/>
      <sheetName val="Depre Schedule"/>
      <sheetName val="Depre Schedule Land"/>
      <sheetName val="Depre Schedule Policy"/>
      <sheetName val="Land &amp; Cap WIP"/>
      <sheetName val="Land Sale"/>
      <sheetName val="Road Construction"/>
      <sheetName val="Sheet1"/>
      <sheetName val="Furniture"/>
      <sheetName val="Annex 1 &amp;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 tax"/>
      <sheetName val="Result"/>
      <sheetName val="P &amp; L (with)"/>
      <sheetName val="Rec-pay"/>
      <sheetName val="Rent"/>
      <sheetName val="Dep co"/>
      <sheetName val="BP&amp;L"/>
      <sheetName val="Dep 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 Guide-1"/>
      <sheetName val="Threshold-2"/>
      <sheetName val="Analysis-3"/>
      <sheetName val="Interest-4"/>
      <sheetName val="Tickmarks"/>
      <sheetName val="Index"/>
      <sheetName val="Instructions"/>
      <sheetName val="Threshhold"/>
      <sheetName val="Ad &amp; Promo"/>
      <sheetName val="Office &amp; Gen"/>
      <sheetName val="Other Operating Exp"/>
      <sheetName val="GST Reduction"/>
      <sheetName val="DirectExp"/>
      <sheetName val="OperatingExp"/>
      <sheetName val="PyrllDeduc"/>
      <sheetName val="Interest"/>
      <sheetName val="mancount"/>
      <sheetName val="PRESFMS"/>
      <sheetName val="Opening Balanc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Year_End"/>
      <sheetName val="Asset Adjustment"/>
      <sheetName val="Additions"/>
      <sheetName val="Disposals"/>
      <sheetName val="Repairs"/>
      <sheetName val="Depreciation"/>
      <sheetName val="Existence"/>
      <sheetName val="Demo Equip"/>
      <sheetName val="Tickmarks"/>
      <sheetName val="Parameters"/>
      <sheetName val="PyrllDeduc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. Price-Used"/>
      <sheetName val="2. Price-New"/>
      <sheetName val="3. Price-Parts"/>
      <sheetName val="4. Obsolescence"/>
      <sheetName val="5. Sum Count Errors"/>
      <sheetName val="6. Cutoff"/>
      <sheetName val="Tickmarks"/>
      <sheetName val="Price Testing - Used - 1"/>
      <sheetName val="Price Testing - New - 2 "/>
      <sheetName val="Parts  - Price Testing- 3"/>
      <sheetName val="Summary of Part Count Errors-4"/>
      <sheetName val="Cutoff Testing-5"/>
      <sheetName val="1. Obsolescence"/>
      <sheetName val="Reconciliation"/>
      <sheetName val="Input"/>
      <sheetName val="b"/>
      <sheetName val="Assumptions"/>
      <sheetName val="Year_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PLANT"/>
      <sheetName val="Future_Capacity Addition"/>
      <sheetName val="ALLOCATION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S-One pager"/>
      <sheetName val="BS"/>
      <sheetName val="MONTHLY SUMMARY"/>
      <sheetName val="Print Page No 3 to 22 Notes "/>
      <sheetName val="Pivot"/>
      <sheetName val="PL"/>
      <sheetName val="TB"/>
      <sheetName val="Cash Flow"/>
      <sheetName val="CF Matrix"/>
      <sheetName val="Cash flow - Feb"/>
      <sheetName val="Fixed Asset Schedule"/>
      <sheetName val="Grouping"/>
      <sheetName val="TB-June-15"/>
      <sheetName val="Sheet1"/>
      <sheetName val="Master"/>
      <sheetName val="Entry"/>
      <sheetName val="P&amp;L Impact"/>
      <sheetName val="BS Impact"/>
      <sheetName val="trade rec"/>
    </sheetNames>
    <sheetDataSet>
      <sheetData sheetId="0">
        <row r="2">
          <cell r="B2">
            <v>10000000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FORM-16"/>
      <sheetName val="Reset-Module"/>
      <sheetName val="Hide-Module"/>
      <sheetName val="ruSure-Module"/>
      <sheetName val="Print Module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LASH"/>
      <sheetName val="oresreqsum"/>
      <sheetName val="TB"/>
      <sheetName val="factors"/>
      <sheetName val="PARTY"/>
      <sheetName val="prg"/>
      <sheetName val="prod"/>
      <sheetName val="COA_20040726"/>
    </sheetNames>
    <sheetDataSet>
      <sheetData sheetId="0" refreshError="1"/>
      <sheetData sheetId="1" refreshError="1">
        <row r="4">
          <cell r="A4">
            <v>8</v>
          </cell>
        </row>
        <row r="6">
          <cell r="D6">
            <v>1</v>
          </cell>
        </row>
      </sheetData>
      <sheetData sheetId="2" refreshError="1">
        <row r="4">
          <cell r="A4">
            <v>8</v>
          </cell>
        </row>
        <row r="5">
          <cell r="A5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A4">
            <v>8</v>
          </cell>
        </row>
        <row r="82">
          <cell r="Q82">
            <v>0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297.91000000000003</v>
          </cell>
        </row>
        <row r="87">
          <cell r="Q87">
            <v>831.28</v>
          </cell>
        </row>
        <row r="88">
          <cell r="Q8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U13">
            <v>5633.1400999999996</v>
          </cell>
        </row>
      </sheetData>
      <sheetData sheetId="29" refreshError="1"/>
      <sheetData sheetId="30" refreshError="1">
        <row r="10"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  <cell r="K10" t="b">
            <v>1</v>
          </cell>
          <cell r="L10" t="b">
            <v>1</v>
          </cell>
          <cell r="M10" t="b">
            <v>1</v>
          </cell>
          <cell r="N10" t="b">
            <v>1</v>
          </cell>
          <cell r="O10" t="b">
            <v>1</v>
          </cell>
        </row>
        <row r="17">
          <cell r="C17" t="b">
            <v>1</v>
          </cell>
          <cell r="D17" t="b">
            <v>1</v>
          </cell>
          <cell r="E17" t="b">
            <v>1</v>
          </cell>
          <cell r="F17" t="b">
            <v>1</v>
          </cell>
          <cell r="G17" t="b">
            <v>1</v>
          </cell>
          <cell r="H17" t="b">
            <v>1</v>
          </cell>
          <cell r="I17" t="b">
            <v>1</v>
          </cell>
          <cell r="J17" t="b">
            <v>1</v>
          </cell>
          <cell r="K17" t="b">
            <v>1</v>
          </cell>
          <cell r="L17" t="b">
            <v>1</v>
          </cell>
          <cell r="M17" t="b">
            <v>0</v>
          </cell>
          <cell r="N17" t="b">
            <v>0</v>
          </cell>
          <cell r="O17" t="b">
            <v>0</v>
          </cell>
        </row>
        <row r="22">
          <cell r="D22" t="b">
            <v>1</v>
          </cell>
          <cell r="E22" t="b">
            <v>1</v>
          </cell>
          <cell r="F22" t="b">
            <v>1</v>
          </cell>
          <cell r="G22" t="b">
            <v>1</v>
          </cell>
          <cell r="H22" t="b">
            <v>1</v>
          </cell>
          <cell r="I22" t="b">
            <v>1</v>
          </cell>
          <cell r="J22" t="b">
            <v>1</v>
          </cell>
          <cell r="K22" t="b">
            <v>1</v>
          </cell>
          <cell r="L22" t="b">
            <v>1</v>
          </cell>
          <cell r="M22" t="b">
            <v>0</v>
          </cell>
          <cell r="N22" t="b">
            <v>0</v>
          </cell>
          <cell r="O22" t="b">
            <v>0</v>
          </cell>
        </row>
        <row r="27">
          <cell r="C27" t="b">
            <v>1</v>
          </cell>
          <cell r="D27" t="b">
            <v>1</v>
          </cell>
          <cell r="E27" t="b">
            <v>1</v>
          </cell>
          <cell r="F27" t="b">
            <v>1</v>
          </cell>
          <cell r="G27" t="b">
            <v>1</v>
          </cell>
          <cell r="H27" t="b">
            <v>1</v>
          </cell>
          <cell r="I27" t="b">
            <v>1</v>
          </cell>
          <cell r="J27" t="b">
            <v>1</v>
          </cell>
          <cell r="K27" t="b">
            <v>1</v>
          </cell>
          <cell r="L27" t="b">
            <v>1</v>
          </cell>
          <cell r="M27" t="b">
            <v>0</v>
          </cell>
          <cell r="N27" t="b">
            <v>0</v>
          </cell>
          <cell r="O27" t="b">
            <v>0</v>
          </cell>
        </row>
      </sheetData>
      <sheetData sheetId="31" refreshError="1"/>
      <sheetData sheetId="32" refreshError="1"/>
      <sheetData sheetId="33" refreshError="1">
        <row r="64">
          <cell r="D64" t="b">
            <v>1</v>
          </cell>
          <cell r="E64">
            <v>0</v>
          </cell>
          <cell r="F64">
            <v>1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1376.2280000000019</v>
          </cell>
          <cell r="O67">
            <v>1067.4921999999999</v>
          </cell>
          <cell r="P67">
            <v>1532.1284999999998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-471.0813999999981</v>
          </cell>
          <cell r="O69">
            <v>-1482.4250000000031</v>
          </cell>
          <cell r="P69">
            <v>-1332.4639999999986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-471.0813999999981</v>
          </cell>
          <cell r="O70">
            <v>-1482.4250000000031</v>
          </cell>
          <cell r="P70">
            <v>-1332.4639999999986</v>
          </cell>
        </row>
        <row r="77">
          <cell r="P77">
            <v>1.9172729373953573E-3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 Sheet"/>
      <sheetName val="P &amp; L"/>
      <sheetName val="Schdule form-I"/>
      <sheetName val="Sheet1"/>
      <sheetName val="Sheet2"/>
      <sheetName val="Schduel form-II"/>
      <sheetName val="Schduel form-I (2)"/>
      <sheetName val="grpng"/>
      <sheetName val="Abstract"/>
      <sheetName val="Net"/>
      <sheetName val="Sheet1 (2)"/>
      <sheetName val="Sheet3"/>
      <sheetName val="FA"/>
      <sheetName val="Inv"/>
      <sheetName val="Ingrouping"/>
      <sheetName val="Schduel form-I (3)"/>
      <sheetName val="JVSFROMUSLTOUTV"/>
      <sheetName val="JVSFROMUTVTOUSL"/>
      <sheetName val="jvs160104"/>
      <sheetName val="JVs"/>
      <sheetName val="jv"/>
      <sheetName val="inv (2)"/>
      <sheetName val="contb"/>
      <sheetName val="prov jvs-utv (2)"/>
      <sheetName val="woa_op_bal "/>
      <sheetName val="BalancesheetGrouping"/>
      <sheetName val="Expensesgrouping"/>
      <sheetName val="Corp ohs"/>
      <sheetName val="Sheet4"/>
      <sheetName val="final Combine"/>
      <sheetName val="Depriciation"/>
      <sheetName val="woa_op_bal"/>
      <sheetName val="Value"/>
      <sheetName val="Price Testing - Used - 1"/>
      <sheetName val="wwww"/>
      <sheetName val="UTV Balance Sheet Post Consolid"/>
      <sheetName val="C_flow 95"/>
      <sheetName val="ANX-D(16b)"/>
      <sheetName val="WDV(P&amp;M)31.03.99"/>
      <sheetName val="WDV(OE)31.03.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 of Changes"/>
      <sheetName val="Copyright"/>
      <sheetName val="b"/>
      <sheetName val="Instructions"/>
      <sheetName val="Assumptions"/>
      <sheetName val="Supporting Sheet"/>
      <sheetName val="Input"/>
      <sheetName val="TV"/>
      <sheetName val="NOPAT"/>
      <sheetName val="Capital"/>
      <sheetName val="Valuation"/>
      <sheetName val="Dashboard"/>
      <sheetName val="EVA vs FCF Graph"/>
      <sheetName val="IRR"/>
      <sheetName val="Payback"/>
      <sheetName val="Payback Chart"/>
      <sheetName val="Sensitivity-Tornado"/>
      <sheetName val="Scenario Analysis"/>
      <sheetName val="Summary Output"/>
      <sheetName val="Sample Monte Carlo REPORT"/>
      <sheetName val="Depr 1"/>
      <sheetName val="Depr 2"/>
      <sheetName val="Depr 3"/>
      <sheetName val="Depr 4"/>
      <sheetName val="Depr 5"/>
      <sheetName val="Amort"/>
      <sheetName val="Module2"/>
      <sheetName val="Module1"/>
      <sheetName val="Dialog1"/>
      <sheetName val="Module4"/>
      <sheetName val="Chart1"/>
      <sheetName val="Rebuild Option"/>
      <sheetName val="Replace Option"/>
      <sheetName val="Divest Analy"/>
      <sheetName val="BALANCE SHEET"/>
      <sheetName val="Parameters"/>
      <sheetName val="Fin. Proj."/>
      <sheetName val="repaymentsch"/>
      <sheetName val="ANNEX-I(21(B)"/>
      <sheetName val="ANNEX-J(P)"/>
      <sheetName val="ANX-D(16b)"/>
      <sheetName val="HI-TARGE"/>
      <sheetName val="FORM-16"/>
      <sheetName val="Company"/>
      <sheetName val="FACTORS"/>
      <sheetName val="DEP-SCH-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Computation AY04-05"/>
      <sheetName val="DATA"/>
      <sheetName val="Sheet1"/>
      <sheetName val="Computation AY04-05 (Revis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 t="str">
            <v>RELIANCE ENERGY LIMITED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Links"/>
      <sheetName val="Lead"/>
      <sheetName val="ExcelEVA Model-Samtel"/>
      <sheetName val="TJC -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"/>
      <sheetName val="Consolidated"/>
      <sheetName val="IMPL-ROUGH-WORKING"/>
      <sheetName val="IMPL-LEDGER"/>
      <sheetName val="OP.RECO"/>
      <sheetName val="OP-RECO-working"/>
      <sheetName val="bill-wise -OP-BAL-31-12-99"/>
      <sheetName val="given-det-of-reco-for-solv"/>
      <sheetName val="DECEMBER"/>
      <sheetName val="D-NOTE-SMMRY"/>
      <sheetName val="OP.RECO -REVISED"/>
      <sheetName val="Consolidated-31-12"/>
      <sheetName val="Consolidated-31-03-00"/>
      <sheetName val="TEL-LEGC"/>
      <sheetName val="Jan to Mar"/>
      <sheetName val="FORNT-PAGE"/>
      <sheetName val="SALE-JANTOMAR"/>
      <sheetName val="PAY-RECD"/>
      <sheetName val="Bill-wise"/>
      <sheetName val="JOB-BILLS-woking-forpay-ded-fin"/>
      <sheetName val="JOB-WORK-BILLS-old"/>
      <sheetName val="www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Company"/>
      <sheetName val="wwww"/>
      <sheetName val="Input"/>
      <sheetName val="Proj 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 &amp; Inputs"/>
      <sheetName val="EVA"/>
      <sheetName val="NOPAT"/>
      <sheetName val="Capital"/>
      <sheetName val="IS"/>
      <sheetName val="BS"/>
      <sheetName val="Amortisation"/>
      <sheetName val="Tax"/>
      <sheetName val="CWIP"/>
      <sheetName val="Excess Cash"/>
      <sheetName val="Freehold Land "/>
      <sheetName val="Determination of Threshold"/>
      <sheetName val="PF ann. 3CD"/>
      <sheetName val="wwww"/>
      <sheetName val="Net"/>
      <sheetName val="MAR EX"/>
      <sheetName val="Checks _ Inputs"/>
      <sheetName val="InputPO_Del"/>
      <sheetName val="Capital_by_Years_Valuation"/>
      <sheetName val="ReportsParameters"/>
      <sheetName val="Data"/>
      <sheetName val="Company"/>
      <sheetName val="Journal Vouchers"/>
      <sheetName val="BANKINT"/>
      <sheetName val="Trial vij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To Retained Earnings</v>
          </cell>
          <cell r="D2">
            <v>203261.8</v>
          </cell>
          <cell r="E2">
            <v>303914.8</v>
          </cell>
          <cell r="F2">
            <v>1448238.3143923855</v>
          </cell>
          <cell r="G2">
            <v>2529814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Check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Baylabs</v>
          </cell>
          <cell r="D4" t="str">
            <v>99 YTD</v>
          </cell>
          <cell r="E4">
            <v>2000</v>
          </cell>
          <cell r="F4">
            <v>2001</v>
          </cell>
          <cell r="G4">
            <v>2002</v>
          </cell>
          <cell r="H4">
            <v>2003</v>
          </cell>
          <cell r="I4">
            <v>2004</v>
          </cell>
          <cell r="J4">
            <v>2005</v>
          </cell>
          <cell r="K4">
            <v>2006</v>
          </cell>
          <cell r="L4">
            <v>2007</v>
          </cell>
          <cell r="M4">
            <v>2008</v>
          </cell>
          <cell r="N4">
            <v>2009</v>
          </cell>
        </row>
        <row r="7">
          <cell r="B7" t="str">
            <v>Total Sales</v>
          </cell>
          <cell r="D7">
            <v>486897</v>
          </cell>
          <cell r="E7">
            <v>1459297</v>
          </cell>
          <cell r="F7">
            <v>9749736</v>
          </cell>
          <cell r="G7">
            <v>17491008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 t="str">
            <v>Damages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Royalty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 t="str">
            <v>Rebate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 t="str">
            <v>Settlement Discount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 t="str">
            <v>Book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</row>
        <row r="14">
          <cell r="B14" t="str">
            <v>Nett Sales</v>
          </cell>
          <cell r="D14">
            <v>486897</v>
          </cell>
          <cell r="E14">
            <v>1459297</v>
          </cell>
          <cell r="F14">
            <v>9749736</v>
          </cell>
          <cell r="G14">
            <v>17491008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B16" t="str">
            <v>Cost of Sales</v>
          </cell>
          <cell r="D16">
            <v>92724</v>
          </cell>
          <cell r="E16">
            <v>384444</v>
          </cell>
          <cell r="F16">
            <v>3669712.1222965918</v>
          </cell>
          <cell r="G16">
            <v>6801276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 t="str">
            <v>Purchases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 t="str">
            <v>Raw Materials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 t="str">
            <v>Containers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B21" t="str">
            <v>Gross Profit</v>
          </cell>
          <cell r="D21">
            <v>394173</v>
          </cell>
          <cell r="E21">
            <v>1074853</v>
          </cell>
          <cell r="F21">
            <v>6080023.8777034078</v>
          </cell>
          <cell r="G21">
            <v>10689732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 t="str">
            <v>Gross Margin</v>
          </cell>
          <cell r="D22">
            <v>0.80956136513472043</v>
          </cell>
          <cell r="E22">
            <v>0.73655534137327772</v>
          </cell>
          <cell r="F22">
            <v>0.62360907799999998</v>
          </cell>
          <cell r="G22">
            <v>0.61115585791282012</v>
          </cell>
          <cell r="H22" t="str">
            <v>n/a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  <cell r="M22" t="str">
            <v>n/a</v>
          </cell>
          <cell r="N22" t="str">
            <v>n/a</v>
          </cell>
        </row>
        <row r="24">
          <cell r="B24" t="str">
            <v>Direct Expenses</v>
          </cell>
          <cell r="D24">
            <v>103944</v>
          </cell>
          <cell r="E24">
            <v>565834</v>
          </cell>
          <cell r="F24">
            <v>3761112</v>
          </cell>
          <cell r="G24">
            <v>6725712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Direct</v>
          </cell>
          <cell r="D25">
            <v>17009</v>
          </cell>
          <cell r="E25">
            <v>284419</v>
          </cell>
          <cell r="F25">
            <v>1860144</v>
          </cell>
          <cell r="G25">
            <v>3326364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 t="str">
            <v>Indirect</v>
          </cell>
          <cell r="D26">
            <v>86935</v>
          </cell>
          <cell r="E26">
            <v>281415</v>
          </cell>
          <cell r="F26">
            <v>1900968</v>
          </cell>
          <cell r="G26">
            <v>3399348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 t="str">
            <v>Launch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B29" t="str">
            <v>Other Operating Expenses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 t="str">
            <v>Artwork / Design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2">
          <cell r="B32" t="str">
            <v>Advertising &amp; Promotion Expenses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 t="str">
            <v>Advertising - Launch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B35" t="str">
            <v>Research &amp; Design Expenses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Product Maintenance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 t="str">
            <v>True R&amp;D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9">
          <cell r="B39" t="str">
            <v>New Products</v>
          </cell>
          <cell r="D39">
            <v>0</v>
          </cell>
          <cell r="E39">
            <v>75000</v>
          </cell>
          <cell r="F39">
            <v>250000</v>
          </cell>
          <cell r="G39">
            <v>350000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 t="str">
            <v>Development R&amp;D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 t="str">
            <v>Launch R&amp;D</v>
          </cell>
          <cell r="D41">
            <v>0</v>
          </cell>
          <cell r="E41">
            <v>75000</v>
          </cell>
          <cell r="F41">
            <v>250000</v>
          </cell>
          <cell r="G41">
            <v>350000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Patent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4">
          <cell r="B44" t="str">
            <v>General &amp; Administrative Expenses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Laboratory Tests / Results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Legal Fees, Audit Fees &amp; Regulatory Fees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Freight Paid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Travelling Expenses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 t="str">
            <v>Rent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 t="str">
            <v>Salaries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 t="str">
            <v>Depreciation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Insurance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 t="str">
            <v>Other Admin Costs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 t="str">
            <v xml:space="preserve"> 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</row>
        <row r="60">
          <cell r="C60" t="str">
            <v>Other Income / (Expense) [Operating]</v>
          </cell>
          <cell r="D60">
            <v>145</v>
          </cell>
          <cell r="E60">
            <v>145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 t="str">
            <v>Other Income / (Expense) [Non-Operating]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75">
          <cell r="B75" t="str">
            <v>Income Tax Provision @30%</v>
          </cell>
          <cell r="D75">
            <v>87112.2</v>
          </cell>
          <cell r="E75">
            <v>130249.2</v>
          </cell>
          <cell r="F75">
            <v>620673.56331102236</v>
          </cell>
          <cell r="G75">
            <v>1084206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</sheetData>
      <sheetData sheetId="5" refreshError="1">
        <row r="2">
          <cell r="B2" t="str">
            <v>Total Capital Employed (per orig. source)</v>
          </cell>
        </row>
        <row r="24">
          <cell r="C24" t="str">
            <v>Trade Creditors</v>
          </cell>
          <cell r="D24">
            <v>0</v>
          </cell>
          <cell r="E24">
            <v>59052</v>
          </cell>
          <cell r="F24">
            <v>348622.65161817626</v>
          </cell>
          <cell r="G24">
            <v>646121.22</v>
          </cell>
          <cell r="H24">
            <v>646121.22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 t="str">
            <v>Other Creditors &amp; Accruals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 t="str">
            <v>VAT Payable</v>
          </cell>
          <cell r="D26">
            <v>0</v>
          </cell>
          <cell r="E26">
            <v>43414</v>
          </cell>
          <cell r="F26">
            <v>-34833.114193460242</v>
          </cell>
          <cell r="G26">
            <v>-643.2878666666802</v>
          </cell>
          <cell r="H26">
            <v>63182.868466666623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 t="str">
            <v>Provision for Taxation</v>
          </cell>
          <cell r="D27">
            <v>0</v>
          </cell>
          <cell r="E27">
            <v>87112.2</v>
          </cell>
          <cell r="F27">
            <v>130249.19999999998</v>
          </cell>
          <cell r="G27">
            <v>750922.76331102219</v>
          </cell>
          <cell r="H27">
            <v>1835128.7633110222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 t="str">
            <v>Other Current Liabilities (Interest-free)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42">
          <cell r="B42" t="str">
            <v>Share Capital</v>
          </cell>
          <cell r="D42">
            <v>0</v>
          </cell>
          <cell r="E42">
            <v>20000</v>
          </cell>
          <cell r="F42">
            <v>20000</v>
          </cell>
          <cell r="G42">
            <v>20000</v>
          </cell>
          <cell r="H42">
            <v>20000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Retained Earnings</v>
          </cell>
          <cell r="D43">
            <v>0</v>
          </cell>
          <cell r="E43">
            <v>0</v>
          </cell>
          <cell r="F43">
            <v>0</v>
          </cell>
          <cell r="G43">
            <v>303914.8</v>
          </cell>
          <cell r="H43">
            <v>1752153.1143923856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Current Period Profit</v>
          </cell>
          <cell r="D44">
            <v>0</v>
          </cell>
          <cell r="E44">
            <v>203261.8</v>
          </cell>
          <cell r="F44">
            <v>303914.8</v>
          </cell>
          <cell r="G44">
            <v>1448238.3143923855</v>
          </cell>
          <cell r="H44">
            <v>2529814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Annex 1 &amp; 2"/>
      <sheetName val="BS"/>
      <sheetName val="Checks &amp; Inputs"/>
      <sheetName val="IS"/>
      <sheetName val="PF ann. 3CD"/>
      <sheetName val="Net"/>
      <sheetName val="ExcelEVA Model-Samtel"/>
      <sheetName val="2000"/>
      <sheetName val="Company"/>
      <sheetName val="F-B"/>
      <sheetName val="F-B-21"/>
      <sheetName val="F-B-3"/>
      <sheetName val="F-B-4"/>
      <sheetName val="entitlements"/>
      <sheetName val="Lead Sheets"/>
      <sheetName val="Control"/>
      <sheetName val="COA in Acct Group"/>
      <sheetName val="INDEPENDENT"/>
      <sheetName val="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EvaMva"/>
      <sheetName val="MvaGraph"/>
      <sheetName val="Sumperf"/>
      <sheetName val="SixP"/>
      <sheetName val="CostofCap"/>
      <sheetName val="PyrllDeduc"/>
      <sheetName val="wwww"/>
      <sheetName val="BS"/>
      <sheetName val="Checks &amp; Inputs"/>
      <sheetName val="IS"/>
      <sheetName val="PF ann. 3CD"/>
      <sheetName val="data.exp"/>
      <sheetName val="INDEPEND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/>
      <sheetData sheetId="1"/>
      <sheetData sheetId="2"/>
      <sheetData sheetId="3" refreshError="1">
        <row r="80">
          <cell r="C80" t="str">
            <v>BISCUIT  Stock</v>
          </cell>
          <cell r="H80" t="str">
            <v>CONF.  Stock</v>
          </cell>
        </row>
        <row r="81">
          <cell r="C81" t="str">
            <v>Opening</v>
          </cell>
          <cell r="D81" t="str">
            <v>Closing</v>
          </cell>
          <cell r="F81" t="str">
            <v>Difference</v>
          </cell>
          <cell r="H81" t="str">
            <v>Opening</v>
          </cell>
          <cell r="I81" t="str">
            <v>Closing</v>
          </cell>
          <cell r="K81" t="str">
            <v>Difference</v>
          </cell>
        </row>
        <row r="82">
          <cell r="F82" t="str">
            <v>Net  Addition</v>
          </cell>
          <cell r="H82">
            <v>38443</v>
          </cell>
          <cell r="I82">
            <v>38717</v>
          </cell>
          <cell r="K82" t="str">
            <v>Net  Addition</v>
          </cell>
        </row>
        <row r="83">
          <cell r="B83" t="str">
            <v xml:space="preserve"> a) Maida (Wheat Flour)</v>
          </cell>
          <cell r="F83">
            <v>0</v>
          </cell>
          <cell r="K83">
            <v>0</v>
          </cell>
        </row>
        <row r="84">
          <cell r="B84" t="str">
            <v xml:space="preserve"> b) Sugar               </v>
          </cell>
          <cell r="F84">
            <v>0</v>
          </cell>
          <cell r="K84">
            <v>0</v>
          </cell>
        </row>
        <row r="85">
          <cell r="B85" t="str">
            <v xml:space="preserve"> c) Vanaspati           </v>
          </cell>
          <cell r="F85">
            <v>0</v>
          </cell>
          <cell r="K85">
            <v>0</v>
          </cell>
        </row>
        <row r="86">
          <cell r="B86" t="str">
            <v xml:space="preserve"> d) Palm Kernel Oil   </v>
          </cell>
          <cell r="F86">
            <v>0</v>
          </cell>
          <cell r="K86">
            <v>0</v>
          </cell>
        </row>
        <row r="87">
          <cell r="B87" t="str">
            <v xml:space="preserve"> e) Liquid Glucose       </v>
          </cell>
          <cell r="F87">
            <v>0</v>
          </cell>
          <cell r="K87">
            <v>0</v>
          </cell>
        </row>
        <row r="88">
          <cell r="B88" t="str">
            <v xml:space="preserve"> f) Skimmed Milk Powder  </v>
          </cell>
          <cell r="F88">
            <v>0</v>
          </cell>
          <cell r="K88">
            <v>0</v>
          </cell>
        </row>
        <row r="89">
          <cell r="B89" t="str">
            <v xml:space="preserve"> g) Others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K89">
            <v>0</v>
          </cell>
        </row>
        <row r="90">
          <cell r="F90">
            <v>0</v>
          </cell>
          <cell r="K90">
            <v>0</v>
          </cell>
        </row>
        <row r="92">
          <cell r="C92" t="str">
            <v>WIP</v>
          </cell>
        </row>
        <row r="93">
          <cell r="C93" t="str">
            <v>Opening</v>
          </cell>
          <cell r="D93" t="str">
            <v>Closing</v>
          </cell>
          <cell r="F93" t="str">
            <v>Difference</v>
          </cell>
        </row>
        <row r="94">
          <cell r="F94" t="str">
            <v>Net  Addition</v>
          </cell>
        </row>
        <row r="95">
          <cell r="B95" t="str">
            <v>Biscuit</v>
          </cell>
          <cell r="F95">
            <v>0</v>
          </cell>
        </row>
        <row r="96">
          <cell r="B96" t="str">
            <v>Confictionary</v>
          </cell>
          <cell r="F96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Leadsheet"/>
      <sheetName val="Analytical"/>
      <sheetName val="cost of sales"/>
      <sheetName val="LS"/>
      <sheetName val="Detail"/>
      <sheetName val="Sample-Product Wise"/>
      <sheetName val="Sample-Month wise"/>
      <sheetName val="Cut off"/>
      <sheetName val="Excess Calc"/>
      <sheetName val="XREF"/>
      <sheetName val="Tickmarks"/>
      <sheetName val="Threshold Calc"/>
      <sheetName val="Year_End"/>
      <sheetName val="Compan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change"/>
      <sheetName val="LS-1"/>
      <sheetName val="Inventories"/>
      <sheetName val="LS-2"/>
      <sheetName val="Guidance"/>
      <sheetName val="Leadsheet"/>
      <sheetName val="Analytic"/>
      <sheetName val="Counts"/>
      <sheetName val="Sample-Counts"/>
      <sheetName val="Valuation"/>
      <sheetName val="Rollfwd"/>
      <sheetName val="Provision"/>
      <sheetName val="Excess Calc"/>
      <sheetName val="XREF"/>
      <sheetName val="Tickmarks"/>
      <sheetName val="Threshold Calc"/>
      <sheetName val="Price Testing - Used - 1"/>
      <sheetName val="cost of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 DocsIndex"/>
      <sheetName val="AS-2 Index"/>
      <sheetName val="1. LS"/>
      <sheetName val="2. BCC"/>
      <sheetName val="3. UTI"/>
      <sheetName val="4. PNB"/>
      <sheetName val="5. BOP"/>
      <sheetName val="TOD"/>
      <sheetName val="XREF"/>
      <sheetName val="Tickmarks"/>
      <sheetName val="LS"/>
      <sheetName val="BCC"/>
      <sheetName val="UTI"/>
      <sheetName val="PNB"/>
      <sheetName val="BOP"/>
      <sheetName val="Rev Notes"/>
      <sheetName val="3. SBBJ"/>
      <sheetName val="6. Cash Ac"/>
      <sheetName val="7.CMA"/>
      <sheetName val="8. TOD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3">
          <cell r="M3">
            <v>44651</v>
          </cell>
        </row>
        <row r="71">
          <cell r="C71" t="str">
            <v>INR Crore</v>
          </cell>
        </row>
        <row r="72">
          <cell r="B72" t="str">
            <v>Long-term Debt</v>
          </cell>
          <cell r="C72" t="str">
            <v>INR Crore</v>
          </cell>
        </row>
        <row r="73">
          <cell r="B73" t="str">
            <v>Interest Due</v>
          </cell>
        </row>
        <row r="75">
          <cell r="C75" t="str">
            <v>INR Crore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  <sheetName val="Masli RKA P&amp;L"/>
    </sheetNames>
    <sheetDataSet>
      <sheetData sheetId="0">
        <row r="7">
          <cell r="D7">
            <v>335.49</v>
          </cell>
          <cell r="E7">
            <v>241.5</v>
          </cell>
          <cell r="F7">
            <v>248.67000000000002</v>
          </cell>
          <cell r="G7">
            <v>244.48</v>
          </cell>
          <cell r="H7">
            <v>172.4</v>
          </cell>
          <cell r="I7">
            <v>8</v>
          </cell>
          <cell r="J7">
            <v>8</v>
          </cell>
        </row>
        <row r="10">
          <cell r="D10">
            <v>43.35</v>
          </cell>
          <cell r="E10">
            <v>43.17</v>
          </cell>
          <cell r="F10">
            <v>47.84</v>
          </cell>
          <cell r="G10">
            <v>50.96</v>
          </cell>
          <cell r="H10">
            <v>40.42</v>
          </cell>
          <cell r="I10">
            <v>30.060000000000002</v>
          </cell>
          <cell r="J10">
            <v>23.93</v>
          </cell>
        </row>
        <row r="11">
          <cell r="D11">
            <v>171.45</v>
          </cell>
          <cell r="E11">
            <v>156.68</v>
          </cell>
          <cell r="F11">
            <v>94.15</v>
          </cell>
          <cell r="G11">
            <v>70.989999999999995</v>
          </cell>
          <cell r="H11">
            <v>48.15</v>
          </cell>
          <cell r="I11">
            <v>44.7</v>
          </cell>
          <cell r="J11">
            <v>33.81</v>
          </cell>
        </row>
        <row r="12">
          <cell r="D12">
            <v>172.21</v>
          </cell>
          <cell r="E12">
            <v>171.76</v>
          </cell>
          <cell r="F12">
            <v>73.64</v>
          </cell>
          <cell r="G12">
            <v>73.59</v>
          </cell>
          <cell r="H12">
            <v>73.849999999999994</v>
          </cell>
          <cell r="I12">
            <v>52.8</v>
          </cell>
          <cell r="J12">
            <v>42.03</v>
          </cell>
        </row>
        <row r="13">
          <cell r="D13">
            <v>55.59</v>
          </cell>
          <cell r="E13">
            <v>39.79</v>
          </cell>
          <cell r="F13">
            <v>36.94</v>
          </cell>
          <cell r="G13">
            <v>44.48</v>
          </cell>
          <cell r="H13">
            <v>68.569999999999993</v>
          </cell>
          <cell r="I13">
            <v>65.38</v>
          </cell>
          <cell r="J13">
            <v>45.010000000000012</v>
          </cell>
        </row>
        <row r="18">
          <cell r="D18">
            <v>0</v>
          </cell>
          <cell r="E18">
            <v>4020.1</v>
          </cell>
          <cell r="F18">
            <v>327.67</v>
          </cell>
          <cell r="G18">
            <v>77.3</v>
          </cell>
          <cell r="H18">
            <v>467.44</v>
          </cell>
          <cell r="I18">
            <v>445.89</v>
          </cell>
        </row>
        <row r="24">
          <cell r="D24">
            <v>1.38</v>
          </cell>
          <cell r="E24">
            <v>0.57999999999999996</v>
          </cell>
          <cell r="F24">
            <v>0</v>
          </cell>
          <cell r="G24">
            <v>0</v>
          </cell>
          <cell r="H24">
            <v>0</v>
          </cell>
          <cell r="I24">
            <v>-5.33</v>
          </cell>
        </row>
        <row r="30">
          <cell r="D30">
            <v>-1.58</v>
          </cell>
          <cell r="E30">
            <v>2.6</v>
          </cell>
          <cell r="F30">
            <v>-1.4</v>
          </cell>
          <cell r="G30">
            <v>0.42</v>
          </cell>
          <cell r="H30">
            <v>-0.52</v>
          </cell>
          <cell r="I30">
            <v>0.17</v>
          </cell>
        </row>
      </sheetData>
      <sheetData sheetId="1"/>
      <sheetData sheetId="2"/>
      <sheetData sheetId="3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1">
          <cell r="J1">
            <v>6</v>
          </cell>
        </row>
        <row r="71">
          <cell r="B71" t="str">
            <v>Equity</v>
          </cell>
        </row>
        <row r="72">
          <cell r="B72" t="str">
            <v>Debt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I87">
            <v>0.29120000000000001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6"/>
  <sheetViews>
    <sheetView topLeftCell="D1" workbookViewId="0">
      <pane ySplit="4" topLeftCell="A44" activePane="bottomLeft" state="frozen"/>
      <selection pane="bottomLeft" activeCell="E20" sqref="E20"/>
    </sheetView>
  </sheetViews>
  <sheetFormatPr defaultColWidth="13.28515625" defaultRowHeight="15" x14ac:dyDescent="0.25"/>
  <cols>
    <col min="1" max="1" width="63.7109375" bestFit="1" customWidth="1"/>
    <col min="2" max="2" width="23.85546875" bestFit="1" customWidth="1"/>
    <col min="3" max="3" width="14.28515625" bestFit="1" customWidth="1"/>
    <col min="4" max="28" width="13.42578125" bestFit="1" customWidth="1"/>
  </cols>
  <sheetData>
    <row r="1" spans="1:44" x14ac:dyDescent="0.25">
      <c r="A1" s="52" t="s">
        <v>48</v>
      </c>
      <c r="B1" s="2"/>
      <c r="C1" s="2"/>
      <c r="D1" s="3">
        <v>1</v>
      </c>
      <c r="E1" s="3">
        <v>2</v>
      </c>
      <c r="F1" s="3">
        <v>3</v>
      </c>
      <c r="G1" s="3">
        <v>4</v>
      </c>
      <c r="H1" s="3">
        <f>G1+1</f>
        <v>5</v>
      </c>
      <c r="I1" s="3">
        <f t="shared" ref="I1:AB2" si="0">H1+1</f>
        <v>6</v>
      </c>
      <c r="J1" s="3">
        <f t="shared" si="0"/>
        <v>7</v>
      </c>
      <c r="K1" s="3">
        <f t="shared" si="0"/>
        <v>8</v>
      </c>
      <c r="L1" s="3">
        <f t="shared" si="0"/>
        <v>9</v>
      </c>
      <c r="M1" s="3">
        <f t="shared" si="0"/>
        <v>10</v>
      </c>
      <c r="N1" s="3">
        <f t="shared" si="0"/>
        <v>11</v>
      </c>
      <c r="O1" s="3">
        <f t="shared" si="0"/>
        <v>12</v>
      </c>
      <c r="P1" s="3">
        <f t="shared" si="0"/>
        <v>13</v>
      </c>
      <c r="Q1" s="3">
        <f t="shared" si="0"/>
        <v>14</v>
      </c>
      <c r="R1" s="3">
        <f t="shared" si="0"/>
        <v>15</v>
      </c>
      <c r="S1" s="3">
        <f t="shared" si="0"/>
        <v>16</v>
      </c>
      <c r="T1" s="3">
        <f t="shared" si="0"/>
        <v>17</v>
      </c>
      <c r="U1" s="3">
        <f t="shared" si="0"/>
        <v>18</v>
      </c>
      <c r="V1" s="3">
        <f t="shared" si="0"/>
        <v>19</v>
      </c>
      <c r="W1" s="3">
        <f t="shared" si="0"/>
        <v>20</v>
      </c>
      <c r="X1" s="3">
        <f t="shared" si="0"/>
        <v>21</v>
      </c>
      <c r="Y1" s="3">
        <f t="shared" si="0"/>
        <v>22</v>
      </c>
      <c r="Z1" s="3">
        <f t="shared" si="0"/>
        <v>23</v>
      </c>
      <c r="AA1" s="3">
        <f t="shared" si="0"/>
        <v>24</v>
      </c>
      <c r="AB1" s="3">
        <f t="shared" si="0"/>
        <v>25</v>
      </c>
      <c r="AC1" s="3">
        <f t="shared" ref="AC1:AC2" si="1">AB1+1</f>
        <v>26</v>
      </c>
      <c r="AD1" s="3">
        <f t="shared" ref="AD1:AD2" si="2">AC1+1</f>
        <v>27</v>
      </c>
      <c r="AE1" s="3">
        <f t="shared" ref="AE1:AE2" si="3">AD1+1</f>
        <v>28</v>
      </c>
      <c r="AF1" s="3">
        <f t="shared" ref="AF1:AF2" si="4">AE1+1</f>
        <v>29</v>
      </c>
      <c r="AG1" s="3">
        <f t="shared" ref="AG1:AG2" si="5">AF1+1</f>
        <v>30</v>
      </c>
      <c r="AH1" s="3">
        <f t="shared" ref="AH1:AH2" si="6">AG1+1</f>
        <v>31</v>
      </c>
      <c r="AI1" s="3">
        <f t="shared" ref="AI1:AI2" si="7">AH1+1</f>
        <v>32</v>
      </c>
      <c r="AJ1" s="3">
        <f t="shared" ref="AJ1:AJ2" si="8">AI1+1</f>
        <v>33</v>
      </c>
      <c r="AK1" s="3">
        <f t="shared" ref="AK1:AK2" si="9">AJ1+1</f>
        <v>34</v>
      </c>
      <c r="AL1" s="3">
        <f t="shared" ref="AL1:AL2" si="10">AK1+1</f>
        <v>35</v>
      </c>
      <c r="AM1" s="3">
        <f t="shared" ref="AM1:AM2" si="11">AL1+1</f>
        <v>36</v>
      </c>
      <c r="AN1" s="3">
        <f t="shared" ref="AN1:AN2" si="12">AM1+1</f>
        <v>37</v>
      </c>
      <c r="AO1" s="3">
        <f t="shared" ref="AO1:AO2" si="13">AN1+1</f>
        <v>38</v>
      </c>
      <c r="AP1" s="3">
        <f t="shared" ref="AP1:AP2" si="14">AO1+1</f>
        <v>39</v>
      </c>
      <c r="AQ1" s="3">
        <f t="shared" ref="AQ1:AQ2" si="15">AP1+1</f>
        <v>40</v>
      </c>
      <c r="AR1" s="3">
        <f t="shared" ref="AR1:AR2" si="16">AQ1+1</f>
        <v>41</v>
      </c>
    </row>
    <row r="2" spans="1:44" x14ac:dyDescent="0.25">
      <c r="A2" s="52" t="s">
        <v>49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>
        <v>1</v>
      </c>
      <c r="O2" s="3">
        <f t="shared" si="0"/>
        <v>2</v>
      </c>
      <c r="P2" s="3">
        <f t="shared" si="0"/>
        <v>3</v>
      </c>
      <c r="Q2" s="3">
        <f t="shared" si="0"/>
        <v>4</v>
      </c>
      <c r="R2" s="3">
        <f t="shared" si="0"/>
        <v>5</v>
      </c>
      <c r="S2" s="3">
        <f t="shared" si="0"/>
        <v>6</v>
      </c>
      <c r="T2" s="3">
        <f t="shared" si="0"/>
        <v>7</v>
      </c>
      <c r="U2" s="3">
        <f t="shared" si="0"/>
        <v>8</v>
      </c>
      <c r="V2" s="3">
        <f t="shared" si="0"/>
        <v>9</v>
      </c>
      <c r="W2" s="3">
        <f t="shared" si="0"/>
        <v>10</v>
      </c>
      <c r="X2" s="3">
        <f t="shared" si="0"/>
        <v>11</v>
      </c>
      <c r="Y2" s="3">
        <f t="shared" si="0"/>
        <v>12</v>
      </c>
      <c r="Z2" s="3">
        <f t="shared" si="0"/>
        <v>13</v>
      </c>
      <c r="AA2" s="3">
        <f t="shared" si="0"/>
        <v>14</v>
      </c>
      <c r="AB2" s="3">
        <f t="shared" si="0"/>
        <v>15</v>
      </c>
      <c r="AC2" s="3">
        <f t="shared" si="1"/>
        <v>16</v>
      </c>
      <c r="AD2" s="3">
        <f t="shared" si="2"/>
        <v>17</v>
      </c>
      <c r="AE2" s="3">
        <f t="shared" si="3"/>
        <v>18</v>
      </c>
      <c r="AF2" s="3">
        <f t="shared" si="4"/>
        <v>19</v>
      </c>
      <c r="AG2" s="3">
        <f t="shared" si="5"/>
        <v>20</v>
      </c>
      <c r="AH2" s="3">
        <f t="shared" si="6"/>
        <v>21</v>
      </c>
      <c r="AI2" s="3">
        <f t="shared" si="7"/>
        <v>22</v>
      </c>
      <c r="AJ2" s="3">
        <f t="shared" si="8"/>
        <v>23</v>
      </c>
      <c r="AK2" s="3">
        <f t="shared" si="9"/>
        <v>24</v>
      </c>
      <c r="AL2" s="3">
        <f t="shared" si="10"/>
        <v>25</v>
      </c>
      <c r="AM2" s="3">
        <f t="shared" si="11"/>
        <v>26</v>
      </c>
      <c r="AN2" s="3">
        <f t="shared" si="12"/>
        <v>27</v>
      </c>
      <c r="AO2" s="3">
        <f t="shared" si="13"/>
        <v>28</v>
      </c>
      <c r="AP2" s="3">
        <f t="shared" si="14"/>
        <v>29</v>
      </c>
      <c r="AQ2" s="3">
        <f t="shared" si="15"/>
        <v>30</v>
      </c>
      <c r="AR2" s="3">
        <f t="shared" si="16"/>
        <v>31</v>
      </c>
    </row>
    <row r="3" spans="1:44" x14ac:dyDescent="0.25">
      <c r="A3" s="52" t="s">
        <v>0</v>
      </c>
      <c r="B3" s="2"/>
      <c r="C3" s="2"/>
      <c r="D3" s="3">
        <f>D4-C7</f>
        <v>96</v>
      </c>
      <c r="E3" s="3">
        <f t="shared" ref="E3:J3" si="17">E4-D4</f>
        <v>365</v>
      </c>
      <c r="F3" s="3">
        <f t="shared" si="17"/>
        <v>365</v>
      </c>
      <c r="G3" s="3">
        <f t="shared" si="17"/>
        <v>366</v>
      </c>
      <c r="H3" s="3">
        <f t="shared" si="17"/>
        <v>365</v>
      </c>
      <c r="I3" s="3">
        <f t="shared" si="17"/>
        <v>365</v>
      </c>
      <c r="J3" s="3">
        <f t="shared" si="17"/>
        <v>365</v>
      </c>
      <c r="K3" s="3">
        <f>K4-J4</f>
        <v>366</v>
      </c>
      <c r="L3" s="3">
        <f t="shared" ref="L3:W3" si="18">L4-K4</f>
        <v>365</v>
      </c>
      <c r="M3" s="3">
        <f t="shared" si="18"/>
        <v>365</v>
      </c>
      <c r="N3" s="3">
        <f t="shared" si="18"/>
        <v>365</v>
      </c>
      <c r="O3" s="3">
        <f t="shared" si="18"/>
        <v>366</v>
      </c>
      <c r="P3" s="3">
        <f t="shared" si="18"/>
        <v>365</v>
      </c>
      <c r="Q3" s="3">
        <f t="shared" si="18"/>
        <v>365</v>
      </c>
      <c r="R3" s="3">
        <f t="shared" si="18"/>
        <v>365</v>
      </c>
      <c r="S3" s="3">
        <f t="shared" si="18"/>
        <v>366</v>
      </c>
      <c r="T3" s="3">
        <f t="shared" si="18"/>
        <v>365</v>
      </c>
      <c r="U3" s="3">
        <f t="shared" si="18"/>
        <v>365</v>
      </c>
      <c r="V3" s="3">
        <f t="shared" si="18"/>
        <v>365</v>
      </c>
      <c r="W3" s="3">
        <f t="shared" si="18"/>
        <v>366</v>
      </c>
      <c r="X3" s="3">
        <f t="shared" ref="X3" si="19">X4-W4</f>
        <v>365</v>
      </c>
      <c r="Y3" s="3">
        <f t="shared" ref="Y3" si="20">Y4-X4</f>
        <v>365</v>
      </c>
      <c r="Z3" s="3">
        <f t="shared" ref="Z3" si="21">Z4-Y4</f>
        <v>365</v>
      </c>
      <c r="AA3" s="3">
        <f t="shared" ref="AA3" si="22">AA4-Z4</f>
        <v>366</v>
      </c>
      <c r="AB3" s="3">
        <f t="shared" ref="AB3" si="23">AB4-AA4</f>
        <v>365</v>
      </c>
      <c r="AC3" s="3">
        <f t="shared" ref="AC3" si="24">AC4-AB4</f>
        <v>365</v>
      </c>
      <c r="AD3" s="3">
        <f t="shared" ref="AD3" si="25">AD4-AC4</f>
        <v>365</v>
      </c>
      <c r="AE3" s="3">
        <f t="shared" ref="AE3" si="26">AE4-AD4</f>
        <v>366</v>
      </c>
      <c r="AF3" s="3">
        <f t="shared" ref="AF3" si="27">AF4-AE4</f>
        <v>365</v>
      </c>
      <c r="AG3" s="3">
        <f t="shared" ref="AG3" si="28">AG4-AF4</f>
        <v>365</v>
      </c>
      <c r="AH3" s="3">
        <f t="shared" ref="AH3" si="29">AH4-AG4</f>
        <v>365</v>
      </c>
      <c r="AI3" s="3">
        <f t="shared" ref="AI3" si="30">AI4-AH4</f>
        <v>366</v>
      </c>
      <c r="AJ3" s="3">
        <f t="shared" ref="AJ3" si="31">AJ4-AI4</f>
        <v>365</v>
      </c>
      <c r="AK3" s="3">
        <f t="shared" ref="AK3" si="32">AK4-AJ4</f>
        <v>365</v>
      </c>
      <c r="AL3" s="3">
        <f t="shared" ref="AL3" si="33">AL4-AK4</f>
        <v>365</v>
      </c>
      <c r="AM3" s="3">
        <f t="shared" ref="AM3" si="34">AM4-AL4</f>
        <v>366</v>
      </c>
      <c r="AN3" s="3">
        <f t="shared" ref="AN3" si="35">AN4-AM4</f>
        <v>365</v>
      </c>
      <c r="AO3" s="3">
        <f t="shared" ref="AO3" si="36">AO4-AN4</f>
        <v>365</v>
      </c>
      <c r="AP3" s="3">
        <f t="shared" ref="AP3" si="37">AP4-AO4</f>
        <v>365</v>
      </c>
      <c r="AQ3" s="3">
        <f t="shared" ref="AQ3" si="38">AQ4-AP4</f>
        <v>366</v>
      </c>
      <c r="AR3" s="3">
        <f>C13-AQ4</f>
        <v>268</v>
      </c>
    </row>
    <row r="4" spans="1:44" x14ac:dyDescent="0.25">
      <c r="A4" s="52" t="s">
        <v>1</v>
      </c>
      <c r="B4" s="2"/>
      <c r="C4" s="4">
        <v>40999</v>
      </c>
      <c r="D4" s="4">
        <f>EDATE(C4,12)</f>
        <v>41364</v>
      </c>
      <c r="E4" s="4">
        <f t="shared" ref="E4:G4" si="39">EDATE(D4,12)</f>
        <v>41729</v>
      </c>
      <c r="F4" s="4">
        <f t="shared" si="39"/>
        <v>42094</v>
      </c>
      <c r="G4" s="4">
        <f t="shared" si="39"/>
        <v>42460</v>
      </c>
      <c r="H4" s="4">
        <f>EDATE(G4,12)</f>
        <v>42825</v>
      </c>
      <c r="I4" s="4">
        <f t="shared" ref="I4:AB4" si="40">EDATE(H4,12)</f>
        <v>43190</v>
      </c>
      <c r="J4" s="4">
        <f t="shared" si="40"/>
        <v>43555</v>
      </c>
      <c r="K4" s="4">
        <f t="shared" si="40"/>
        <v>43921</v>
      </c>
      <c r="L4" s="4">
        <f t="shared" si="40"/>
        <v>44286</v>
      </c>
      <c r="M4" s="4">
        <f t="shared" si="40"/>
        <v>44651</v>
      </c>
      <c r="N4" s="4">
        <f t="shared" si="40"/>
        <v>45016</v>
      </c>
      <c r="O4" s="4">
        <f t="shared" si="40"/>
        <v>45382</v>
      </c>
      <c r="P4" s="4">
        <f t="shared" si="40"/>
        <v>45747</v>
      </c>
      <c r="Q4" s="4">
        <f t="shared" si="40"/>
        <v>46112</v>
      </c>
      <c r="R4" s="4">
        <f t="shared" si="40"/>
        <v>46477</v>
      </c>
      <c r="S4" s="4">
        <f t="shared" si="40"/>
        <v>46843</v>
      </c>
      <c r="T4" s="4">
        <f t="shared" si="40"/>
        <v>47208</v>
      </c>
      <c r="U4" s="4">
        <f t="shared" si="40"/>
        <v>47573</v>
      </c>
      <c r="V4" s="4">
        <f t="shared" si="40"/>
        <v>47938</v>
      </c>
      <c r="W4" s="4">
        <f t="shared" si="40"/>
        <v>48304</v>
      </c>
      <c r="X4" s="4">
        <f t="shared" si="40"/>
        <v>48669</v>
      </c>
      <c r="Y4" s="4">
        <f t="shared" si="40"/>
        <v>49034</v>
      </c>
      <c r="Z4" s="4">
        <f t="shared" si="40"/>
        <v>49399</v>
      </c>
      <c r="AA4" s="4">
        <f t="shared" si="40"/>
        <v>49765</v>
      </c>
      <c r="AB4" s="4">
        <f t="shared" si="40"/>
        <v>50130</v>
      </c>
      <c r="AC4" s="4">
        <f t="shared" ref="AC4" si="41">EDATE(AB4,12)</f>
        <v>50495</v>
      </c>
      <c r="AD4" s="4">
        <f t="shared" ref="AD4" si="42">EDATE(AC4,12)</f>
        <v>50860</v>
      </c>
      <c r="AE4" s="4">
        <f t="shared" ref="AE4" si="43">EDATE(AD4,12)</f>
        <v>51226</v>
      </c>
      <c r="AF4" s="4">
        <f t="shared" ref="AF4" si="44">EDATE(AE4,12)</f>
        <v>51591</v>
      </c>
      <c r="AG4" s="4">
        <f t="shared" ref="AG4" si="45">EDATE(AF4,12)</f>
        <v>51956</v>
      </c>
      <c r="AH4" s="4">
        <f t="shared" ref="AH4" si="46">EDATE(AG4,12)</f>
        <v>52321</v>
      </c>
      <c r="AI4" s="4">
        <f t="shared" ref="AI4" si="47">EDATE(AH4,12)</f>
        <v>52687</v>
      </c>
      <c r="AJ4" s="4">
        <f t="shared" ref="AJ4" si="48">EDATE(AI4,12)</f>
        <v>53052</v>
      </c>
      <c r="AK4" s="4">
        <f t="shared" ref="AK4" si="49">EDATE(AJ4,12)</f>
        <v>53417</v>
      </c>
      <c r="AL4" s="4">
        <f t="shared" ref="AL4" si="50">EDATE(AK4,12)</f>
        <v>53782</v>
      </c>
      <c r="AM4" s="4">
        <f t="shared" ref="AM4" si="51">EDATE(AL4,12)</f>
        <v>54148</v>
      </c>
      <c r="AN4" s="4">
        <f t="shared" ref="AN4" si="52">EDATE(AM4,12)</f>
        <v>54513</v>
      </c>
      <c r="AO4" s="4">
        <f t="shared" ref="AO4" si="53">EDATE(AN4,12)</f>
        <v>54878</v>
      </c>
      <c r="AP4" s="4">
        <f t="shared" ref="AP4" si="54">EDATE(AO4,12)</f>
        <v>55243</v>
      </c>
      <c r="AQ4" s="4">
        <f t="shared" ref="AQ4" si="55">EDATE(AP4,12)</f>
        <v>55609</v>
      </c>
      <c r="AR4" s="4">
        <f t="shared" ref="AR4" si="56">EDATE(AQ4,12)</f>
        <v>55974</v>
      </c>
    </row>
    <row r="5" spans="1:44" x14ac:dyDescent="0.25">
      <c r="A5" s="117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4" x14ac:dyDescent="0.25">
      <c r="A6" s="109" t="s">
        <v>116</v>
      </c>
    </row>
    <row r="7" spans="1:44" x14ac:dyDescent="0.25">
      <c r="A7" s="2" t="s">
        <v>103</v>
      </c>
      <c r="B7" s="2"/>
      <c r="C7" s="100">
        <v>41268</v>
      </c>
    </row>
    <row r="8" spans="1:44" x14ac:dyDescent="0.25">
      <c r="A8" s="2" t="s">
        <v>104</v>
      </c>
      <c r="B8" s="3" t="s">
        <v>105</v>
      </c>
      <c r="C8" s="2">
        <v>40</v>
      </c>
    </row>
    <row r="9" spans="1:44" x14ac:dyDescent="0.25">
      <c r="A9" s="2" t="s">
        <v>106</v>
      </c>
      <c r="B9" s="2"/>
      <c r="C9" s="100">
        <f>EDATE(C7,(12*C8))-1</f>
        <v>55877</v>
      </c>
    </row>
    <row r="10" spans="1:44" x14ac:dyDescent="0.25">
      <c r="A10" s="2" t="s">
        <v>110</v>
      </c>
      <c r="B10" s="2"/>
      <c r="C10" s="100">
        <f>DATE(IF(MONTH(C9)&gt;3,YEAR(C9+1),YEAR(C9)),3,31)</f>
        <v>55609</v>
      </c>
    </row>
    <row r="11" spans="1:44" x14ac:dyDescent="0.25">
      <c r="A11" s="2" t="s">
        <v>107</v>
      </c>
      <c r="B11" s="2"/>
      <c r="C11" s="100">
        <f>C7</f>
        <v>41268</v>
      </c>
    </row>
    <row r="12" spans="1:44" x14ac:dyDescent="0.25">
      <c r="A12" s="2" t="s">
        <v>108</v>
      </c>
      <c r="B12" s="3" t="s">
        <v>105</v>
      </c>
      <c r="C12" s="2">
        <v>40</v>
      </c>
    </row>
    <row r="13" spans="1:44" x14ac:dyDescent="0.25">
      <c r="A13" s="2" t="s">
        <v>109</v>
      </c>
      <c r="B13" s="3"/>
      <c r="C13" s="100">
        <f>EDATE(C11,(12*C12))-1</f>
        <v>55877</v>
      </c>
    </row>
    <row r="14" spans="1:44" x14ac:dyDescent="0.25">
      <c r="B14" s="119"/>
      <c r="C14" s="120"/>
    </row>
    <row r="15" spans="1:44" x14ac:dyDescent="0.25">
      <c r="A15" s="2" t="s">
        <v>117</v>
      </c>
      <c r="B15" s="3" t="s">
        <v>118</v>
      </c>
      <c r="C15" s="2">
        <v>5</v>
      </c>
    </row>
    <row r="16" spans="1:44" x14ac:dyDescent="0.25">
      <c r="A16" s="2" t="s">
        <v>192</v>
      </c>
      <c r="B16" s="3" t="s">
        <v>52</v>
      </c>
      <c r="C16" s="103">
        <v>0.45</v>
      </c>
    </row>
    <row r="17" spans="1:44" x14ac:dyDescent="0.25">
      <c r="A17" s="2" t="s">
        <v>201</v>
      </c>
      <c r="B17" s="3" t="s">
        <v>52</v>
      </c>
      <c r="C17" s="103">
        <v>0.5</v>
      </c>
    </row>
    <row r="18" spans="1:44" x14ac:dyDescent="0.25">
      <c r="A18" s="122" t="s">
        <v>212</v>
      </c>
      <c r="B18" s="3" t="s">
        <v>52</v>
      </c>
      <c r="C18" s="174">
        <v>0.2</v>
      </c>
      <c r="D18" t="s">
        <v>217</v>
      </c>
    </row>
    <row r="19" spans="1:44" x14ac:dyDescent="0.25">
      <c r="A19" s="122" t="s">
        <v>193</v>
      </c>
      <c r="B19" s="3" t="s">
        <v>52</v>
      </c>
      <c r="C19" s="115">
        <v>5.0000000000000001E-3</v>
      </c>
    </row>
    <row r="20" spans="1:44" x14ac:dyDescent="0.25">
      <c r="A20" s="122" t="s">
        <v>194</v>
      </c>
      <c r="B20" s="3" t="s">
        <v>52</v>
      </c>
      <c r="C20" s="115">
        <v>4.4999999999999998E-2</v>
      </c>
    </row>
    <row r="22" spans="1:44" x14ac:dyDescent="0.25">
      <c r="A22" s="101" t="s">
        <v>102</v>
      </c>
    </row>
    <row r="23" spans="1:44" x14ac:dyDescent="0.25">
      <c r="A23" s="2" t="s">
        <v>200</v>
      </c>
      <c r="B23" s="102" t="s">
        <v>101</v>
      </c>
      <c r="C23" s="95"/>
      <c r="D23" s="95">
        <v>2.5</v>
      </c>
      <c r="E23" s="95">
        <v>2.5</v>
      </c>
      <c r="F23" s="95">
        <v>2.5</v>
      </c>
      <c r="G23" s="95">
        <v>2.5</v>
      </c>
      <c r="H23" s="95">
        <v>2.5</v>
      </c>
      <c r="I23" s="95">
        <v>2.5</v>
      </c>
      <c r="J23" s="95">
        <v>2.5</v>
      </c>
      <c r="K23" s="95">
        <v>2.5</v>
      </c>
      <c r="L23" s="95">
        <v>2.5</v>
      </c>
      <c r="M23" s="95">
        <v>2.5</v>
      </c>
      <c r="N23" s="95">
        <v>2.5</v>
      </c>
      <c r="O23" s="95">
        <v>2.5</v>
      </c>
      <c r="P23" s="95">
        <v>2.5</v>
      </c>
      <c r="Q23" s="95">
        <v>2.5</v>
      </c>
      <c r="R23" s="95">
        <v>2.5</v>
      </c>
      <c r="S23" s="95">
        <v>2.5</v>
      </c>
      <c r="T23" s="95">
        <v>2.5</v>
      </c>
      <c r="U23" s="95">
        <v>2.5</v>
      </c>
      <c r="V23" s="95">
        <v>2.5</v>
      </c>
      <c r="W23" s="95">
        <v>2.5</v>
      </c>
      <c r="X23" s="95">
        <v>2.5</v>
      </c>
      <c r="Y23" s="95">
        <v>2.5</v>
      </c>
      <c r="Z23" s="95">
        <v>2.5</v>
      </c>
      <c r="AA23" s="95">
        <v>2.5</v>
      </c>
      <c r="AB23" s="95">
        <v>2.5</v>
      </c>
      <c r="AC23" s="95">
        <v>2.5</v>
      </c>
      <c r="AD23" s="95">
        <v>2.5</v>
      </c>
      <c r="AE23" s="95">
        <v>2.5</v>
      </c>
      <c r="AF23" s="95">
        <v>2.5</v>
      </c>
      <c r="AG23" s="95">
        <v>2.5</v>
      </c>
      <c r="AH23" s="95">
        <v>2.5</v>
      </c>
      <c r="AI23" s="95">
        <v>2.5</v>
      </c>
      <c r="AJ23" s="95">
        <v>2.5</v>
      </c>
      <c r="AK23" s="95">
        <v>2.5</v>
      </c>
      <c r="AL23" s="95">
        <v>2.5</v>
      </c>
      <c r="AM23" s="95">
        <v>2.5</v>
      </c>
      <c r="AN23" s="95">
        <v>2.5</v>
      </c>
      <c r="AO23" s="95">
        <v>2.5</v>
      </c>
      <c r="AP23" s="95">
        <v>2.5</v>
      </c>
      <c r="AQ23" s="95">
        <v>2.5</v>
      </c>
      <c r="AR23" s="95">
        <v>2.5</v>
      </c>
    </row>
    <row r="25" spans="1:44" x14ac:dyDescent="0.25">
      <c r="A25" s="109" t="s">
        <v>124</v>
      </c>
    </row>
    <row r="26" spans="1:44" x14ac:dyDescent="0.25">
      <c r="A26" s="2" t="s">
        <v>198</v>
      </c>
      <c r="B26" s="3" t="s">
        <v>125</v>
      </c>
      <c r="C26" s="123">
        <v>2.5358999999999998</v>
      </c>
    </row>
    <row r="27" spans="1:44" x14ac:dyDescent="0.25">
      <c r="A27" s="2" t="s">
        <v>199</v>
      </c>
      <c r="B27" s="3" t="s">
        <v>125</v>
      </c>
      <c r="C27" s="123">
        <v>0.08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123">
        <v>0.08</v>
      </c>
      <c r="O27" s="123">
        <v>0.08</v>
      </c>
      <c r="P27" s="123">
        <v>0.08</v>
      </c>
      <c r="Q27" s="123">
        <v>0.08</v>
      </c>
      <c r="R27" s="123">
        <v>0.08</v>
      </c>
      <c r="S27" s="123">
        <v>0.08</v>
      </c>
      <c r="T27" s="123">
        <v>0.08</v>
      </c>
      <c r="U27" s="123">
        <v>0.08</v>
      </c>
      <c r="V27" s="123">
        <v>0.08</v>
      </c>
      <c r="W27" s="123">
        <v>0.08</v>
      </c>
      <c r="X27" s="123">
        <v>0.08</v>
      </c>
      <c r="Y27" s="123">
        <v>0.08</v>
      </c>
      <c r="Z27" s="123">
        <v>0.08</v>
      </c>
      <c r="AA27" s="123">
        <v>0.08</v>
      </c>
      <c r="AB27" s="123">
        <v>0.08</v>
      </c>
      <c r="AC27" s="123">
        <v>0.08</v>
      </c>
      <c r="AD27" s="123">
        <v>0.08</v>
      </c>
      <c r="AE27" s="123">
        <v>0.08</v>
      </c>
      <c r="AF27" s="123">
        <v>0.08</v>
      </c>
      <c r="AG27" s="123">
        <v>0.08</v>
      </c>
      <c r="AH27" s="123">
        <v>0.08</v>
      </c>
      <c r="AI27" s="123">
        <v>0.08</v>
      </c>
      <c r="AJ27" s="123">
        <v>0.08</v>
      </c>
      <c r="AK27" s="123">
        <v>0.08</v>
      </c>
      <c r="AL27" s="123">
        <v>0.08</v>
      </c>
      <c r="AM27" s="123">
        <v>0.08</v>
      </c>
      <c r="AN27" s="123">
        <v>0.08</v>
      </c>
      <c r="AO27" s="123">
        <v>0.08</v>
      </c>
      <c r="AP27" s="123">
        <v>0.08</v>
      </c>
      <c r="AQ27" s="123">
        <v>0.08</v>
      </c>
      <c r="AR27" s="123">
        <f>C26-SUM(K27:AQ27)</f>
        <v>0.13589999999999902</v>
      </c>
    </row>
    <row r="30" spans="1:44" x14ac:dyDescent="0.25">
      <c r="A30" s="101" t="s">
        <v>99</v>
      </c>
      <c r="C30" s="125" t="s">
        <v>189</v>
      </c>
      <c r="D30" s="125" t="s">
        <v>190</v>
      </c>
    </row>
    <row r="31" spans="1:44" x14ac:dyDescent="0.25">
      <c r="A31" s="2" t="s">
        <v>211</v>
      </c>
      <c r="B31" s="3" t="s">
        <v>52</v>
      </c>
      <c r="C31" s="99">
        <v>0.11</v>
      </c>
      <c r="D31" s="2">
        <f>2.558+0.0123</f>
        <v>2.5703</v>
      </c>
    </row>
    <row r="32" spans="1:44" x14ac:dyDescent="0.25">
      <c r="B32" s="119"/>
      <c r="C32" s="83"/>
    </row>
    <row r="33" spans="1:13" x14ac:dyDescent="0.25">
      <c r="A33" s="2" t="s">
        <v>195</v>
      </c>
      <c r="B33" s="3" t="s">
        <v>125</v>
      </c>
      <c r="C33" s="95">
        <v>0.31340000000000001</v>
      </c>
    </row>
    <row r="34" spans="1:13" x14ac:dyDescent="0.25">
      <c r="A34" s="2" t="s">
        <v>196</v>
      </c>
      <c r="B34" s="3" t="s">
        <v>125</v>
      </c>
      <c r="C34" s="95">
        <f>C33*C15</f>
        <v>1.5670000000000002</v>
      </c>
    </row>
    <row r="35" spans="1:13" x14ac:dyDescent="0.25">
      <c r="A35" s="2" t="s">
        <v>197</v>
      </c>
      <c r="B35" s="3" t="s">
        <v>52</v>
      </c>
      <c r="C35" s="115">
        <v>3.8399999999999997E-2</v>
      </c>
    </row>
    <row r="38" spans="1:13" x14ac:dyDescent="0.25">
      <c r="A38" s="51" t="s">
        <v>54</v>
      </c>
    </row>
    <row r="39" spans="1:13" x14ac:dyDescent="0.25">
      <c r="A39" s="53" t="s">
        <v>55</v>
      </c>
      <c r="B39" s="54" t="s">
        <v>56</v>
      </c>
    </row>
    <row r="40" spans="1:13" x14ac:dyDescent="0.25">
      <c r="A40" s="55" t="s">
        <v>57</v>
      </c>
      <c r="B40" s="56">
        <v>100</v>
      </c>
      <c r="C40" s="57">
        <v>106.9</v>
      </c>
      <c r="D40" s="57">
        <v>112.5</v>
      </c>
      <c r="E40" s="57">
        <v>113.9</v>
      </c>
      <c r="F40" s="57">
        <v>109.7</v>
      </c>
      <c r="G40" s="57">
        <v>111.6</v>
      </c>
      <c r="H40" s="57">
        <v>114.9</v>
      </c>
      <c r="I40" s="57">
        <v>119.8</v>
      </c>
      <c r="J40" s="57">
        <v>121.8</v>
      </c>
      <c r="K40" s="57">
        <v>123.4</v>
      </c>
      <c r="L40" s="57">
        <v>139.4</v>
      </c>
      <c r="M40" s="57">
        <v>152.5</v>
      </c>
    </row>
    <row r="41" spans="1:13" x14ac:dyDescent="0.25">
      <c r="A41" s="55"/>
      <c r="B41" s="56"/>
      <c r="C41" s="58">
        <f>+C40/B40-1</f>
        <v>6.899999999999995E-2</v>
      </c>
      <c r="D41" s="58">
        <f t="shared" ref="D41:I41" si="57">+D40/C40-1</f>
        <v>5.2385406922357269E-2</v>
      </c>
      <c r="E41" s="58">
        <f t="shared" si="57"/>
        <v>1.244444444444448E-2</v>
      </c>
      <c r="F41" s="58">
        <f t="shared" si="57"/>
        <v>-3.687445127304656E-2</v>
      </c>
      <c r="G41" s="58">
        <f t="shared" si="57"/>
        <v>1.7319963536918781E-2</v>
      </c>
      <c r="H41" s="58">
        <f t="shared" si="57"/>
        <v>2.9569892473118475E-2</v>
      </c>
      <c r="I41" s="58">
        <f t="shared" si="57"/>
        <v>4.2645778938207091E-2</v>
      </c>
      <c r="J41" s="58">
        <f t="shared" ref="J41" si="58">+J40/I40-1</f>
        <v>1.6694490818029983E-2</v>
      </c>
      <c r="K41" s="58">
        <f t="shared" ref="K41" si="59">+K40/J40-1</f>
        <v>1.3136288998357948E-2</v>
      </c>
      <c r="L41" s="58">
        <f t="shared" ref="L41" si="60">+L40/K40-1</f>
        <v>0.12965964343598047</v>
      </c>
      <c r="M41" s="58">
        <f t="shared" ref="M41" si="61">+M40/L40-1</f>
        <v>9.3974175035868024E-2</v>
      </c>
    </row>
    <row r="42" spans="1:13" x14ac:dyDescent="0.25">
      <c r="A42" s="59" t="s">
        <v>58</v>
      </c>
      <c r="B42" s="60">
        <f>(M40/B40)^(1/COUNT(C40:M40))-1</f>
        <v>3.9108493961018453E-2</v>
      </c>
      <c r="C42" s="61"/>
      <c r="D42" s="62"/>
      <c r="E42" s="62"/>
      <c r="F42" s="62"/>
      <c r="G42" s="62"/>
      <c r="H42" s="62"/>
      <c r="I42" s="62"/>
    </row>
    <row r="43" spans="1:13" x14ac:dyDescent="0.25">
      <c r="A43" s="34" t="s">
        <v>59</v>
      </c>
      <c r="B43" s="63">
        <v>3.9100000000000003E-2</v>
      </c>
      <c r="C43" s="61"/>
      <c r="D43" s="62"/>
      <c r="E43" s="62"/>
      <c r="F43" s="62"/>
      <c r="G43" s="62"/>
      <c r="H43" s="62"/>
      <c r="I43" s="62"/>
    </row>
    <row r="45" spans="1:13" x14ac:dyDescent="0.25">
      <c r="A45" s="51" t="s">
        <v>60</v>
      </c>
      <c r="B45" s="64" t="s">
        <v>52</v>
      </c>
      <c r="C45" s="104">
        <f>B42</f>
        <v>3.9108493961018453E-2</v>
      </c>
    </row>
    <row r="46" spans="1:13" x14ac:dyDescent="0.25">
      <c r="B46" s="116"/>
    </row>
    <row r="47" spans="1:13" x14ac:dyDescent="0.25">
      <c r="A47" s="108" t="s">
        <v>115</v>
      </c>
      <c r="B47" s="116"/>
    </row>
    <row r="49" spans="1:15" x14ac:dyDescent="0.25">
      <c r="A49" s="95" t="s">
        <v>187</v>
      </c>
      <c r="B49" s="3" t="s">
        <v>52</v>
      </c>
      <c r="C49" s="115">
        <v>0.2</v>
      </c>
    </row>
    <row r="50" spans="1:15" x14ac:dyDescent="0.25">
      <c r="A50" s="95" t="s">
        <v>202</v>
      </c>
      <c r="B50" s="3" t="s">
        <v>52</v>
      </c>
      <c r="C50" s="115">
        <v>0.2</v>
      </c>
    </row>
    <row r="52" spans="1:15" x14ac:dyDescent="0.25">
      <c r="A52" s="113" t="s">
        <v>112</v>
      </c>
    </row>
    <row r="53" spans="1:15" x14ac:dyDescent="0.25">
      <c r="A53" s="111" t="s">
        <v>113</v>
      </c>
      <c r="B53" s="112" t="s">
        <v>52</v>
      </c>
      <c r="C53" s="115">
        <f>22%*(1+10%)*(1+4%)</f>
        <v>0.25168000000000001</v>
      </c>
    </row>
    <row r="55" spans="1:15" x14ac:dyDescent="0.25">
      <c r="A55" s="114" t="s">
        <v>119</v>
      </c>
    </row>
    <row r="57" spans="1:15" x14ac:dyDescent="0.25">
      <c r="A57" s="2" t="s">
        <v>120</v>
      </c>
      <c r="B57" s="2"/>
      <c r="C57" s="2"/>
      <c r="D57" s="2"/>
      <c r="E57" s="2"/>
      <c r="F57" s="2"/>
      <c r="G57" s="2">
        <v>0.26390000000000002</v>
      </c>
      <c r="H57" s="2">
        <v>0.22500000000000001</v>
      </c>
      <c r="I57" s="2">
        <v>0.127</v>
      </c>
      <c r="J57" s="2">
        <v>0.39200000000000002</v>
      </c>
      <c r="K57" s="2">
        <v>0.1492</v>
      </c>
      <c r="L57" s="2">
        <v>0.14729999999999999</v>
      </c>
      <c r="M57" s="2">
        <v>0.14729999999999999</v>
      </c>
    </row>
    <row r="58" spans="1:15" x14ac:dyDescent="0.25">
      <c r="A58" s="2" t="s">
        <v>121</v>
      </c>
      <c r="B58" s="2"/>
      <c r="C58" s="2"/>
      <c r="D58" s="2"/>
      <c r="E58" s="2"/>
      <c r="F58" s="2"/>
      <c r="G58" s="2">
        <v>2.3087</v>
      </c>
      <c r="H58" s="2">
        <v>3.1421999999999999</v>
      </c>
      <c r="I58" s="2">
        <v>2.4581</v>
      </c>
      <c r="J58" s="2">
        <v>2.4447999999999999</v>
      </c>
      <c r="K58" s="2">
        <v>1.724</v>
      </c>
      <c r="L58" s="2">
        <v>0.08</v>
      </c>
      <c r="M58" s="2">
        <v>0.08</v>
      </c>
    </row>
    <row r="59" spans="1:15" x14ac:dyDescent="0.25">
      <c r="A59" s="2" t="s">
        <v>122</v>
      </c>
      <c r="B59" s="3" t="s">
        <v>123</v>
      </c>
      <c r="C59" s="2"/>
      <c r="D59" s="2"/>
      <c r="E59" s="2"/>
      <c r="F59" s="2"/>
      <c r="G59" s="95">
        <f t="shared" ref="G59:M59" si="62">(G57/G58)*G3</f>
        <v>41.836271494780618</v>
      </c>
      <c r="H59" s="95">
        <f t="shared" si="62"/>
        <v>26.136146648844761</v>
      </c>
      <c r="I59" s="95">
        <f t="shared" si="62"/>
        <v>18.858061104104795</v>
      </c>
      <c r="J59" s="95">
        <f t="shared" si="62"/>
        <v>58.524214659685875</v>
      </c>
      <c r="K59" s="95">
        <f t="shared" si="62"/>
        <v>31.674709976798145</v>
      </c>
      <c r="L59" s="95">
        <f t="shared" si="62"/>
        <v>672.05624999999998</v>
      </c>
      <c r="M59" s="95">
        <f t="shared" si="62"/>
        <v>672.05624999999998</v>
      </c>
      <c r="N59" s="178">
        <f>AVERAGE(G59:K59)</f>
        <v>35.405880776842835</v>
      </c>
      <c r="O59" t="s">
        <v>213</v>
      </c>
    </row>
    <row r="62" spans="1:15" x14ac:dyDescent="0.25">
      <c r="A62" s="2" t="s">
        <v>210</v>
      </c>
      <c r="B62" s="3" t="s">
        <v>53</v>
      </c>
      <c r="C62" s="178">
        <v>7.9500000000000001E-2</v>
      </c>
    </row>
    <row r="66" spans="1:1" ht="75" x14ac:dyDescent="0.25">
      <c r="A66" s="181" t="s">
        <v>224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0"/>
  <sheetViews>
    <sheetView topLeftCell="A19" workbookViewId="0">
      <selection activeCell="A29" sqref="A29"/>
    </sheetView>
  </sheetViews>
  <sheetFormatPr defaultRowHeight="15" x14ac:dyDescent="0.25"/>
  <cols>
    <col min="1" max="1" width="54.7109375" bestFit="1" customWidth="1"/>
    <col min="2" max="2" width="9.42578125" bestFit="1" customWidth="1"/>
    <col min="3" max="3" width="11.28515625" bestFit="1" customWidth="1"/>
    <col min="4" max="4" width="11.7109375" bestFit="1" customWidth="1"/>
    <col min="5" max="5" width="9.7109375" bestFit="1" customWidth="1"/>
    <col min="6" max="13" width="9.28515625" bestFit="1" customWidth="1"/>
  </cols>
  <sheetData>
    <row r="1" spans="1:32" x14ac:dyDescent="0.25">
      <c r="A1" s="101" t="s">
        <v>188</v>
      </c>
    </row>
    <row r="3" spans="1:32" ht="45" x14ac:dyDescent="0.25">
      <c r="A3" s="97" t="s">
        <v>88</v>
      </c>
      <c r="B3" s="97" t="s">
        <v>89</v>
      </c>
      <c r="C3" s="97" t="s">
        <v>90</v>
      </c>
      <c r="D3" s="97" t="s">
        <v>91</v>
      </c>
      <c r="E3" s="97" t="s">
        <v>92</v>
      </c>
      <c r="F3" s="97" t="s">
        <v>93</v>
      </c>
    </row>
    <row r="4" spans="1:32" ht="30" x14ac:dyDescent="0.25">
      <c r="A4" s="92" t="str">
        <f>[94]Assumptions!B72</f>
        <v>Long-term Debt</v>
      </c>
      <c r="B4" s="92" t="str">
        <f>[94]Assumptions!C71</f>
        <v>INR Crore</v>
      </c>
      <c r="C4" s="92">
        <v>2.5579999999999998</v>
      </c>
      <c r="D4" s="93">
        <f>Assumptions!$C$31</f>
        <v>0.11</v>
      </c>
      <c r="E4" s="94">
        <f>F4*4</f>
        <v>28</v>
      </c>
      <c r="F4" s="95">
        <v>7</v>
      </c>
    </row>
    <row r="5" spans="1:32" ht="30" x14ac:dyDescent="0.25">
      <c r="A5" s="92" t="str">
        <f>[94]Assumptions!B73</f>
        <v>Interest Due</v>
      </c>
      <c r="B5" s="92" t="str">
        <f>[94]Assumptions!C72</f>
        <v>INR Crore</v>
      </c>
      <c r="C5" s="92">
        <v>1.23E-2</v>
      </c>
      <c r="D5" s="93">
        <f>Assumptions!$C$31</f>
        <v>0.11</v>
      </c>
      <c r="E5" s="94">
        <f>F5*4</f>
        <v>28</v>
      </c>
      <c r="F5" s="95">
        <v>7</v>
      </c>
    </row>
    <row r="6" spans="1:32" ht="30" x14ac:dyDescent="0.25">
      <c r="A6" s="122" t="s">
        <v>94</v>
      </c>
      <c r="B6" s="158" t="str">
        <f>[94]Assumptions!C75</f>
        <v>INR Crore</v>
      </c>
      <c r="C6" s="159">
        <f>SUM(C4:C5)</f>
        <v>2.5703</v>
      </c>
      <c r="D6" s="160">
        <f>SUMPRODUCT(C4:C5,D4:D5)/C6</f>
        <v>0.10999999999999999</v>
      </c>
      <c r="E6" s="161"/>
      <c r="F6" s="161">
        <f>F5</f>
        <v>7</v>
      </c>
    </row>
    <row r="9" spans="1:32" x14ac:dyDescent="0.25">
      <c r="A9" s="97" t="s">
        <v>88</v>
      </c>
      <c r="B9" s="98">
        <f>Assumptions!N$4</f>
        <v>45016</v>
      </c>
      <c r="C9" s="98">
        <f>Assumptions!O$4</f>
        <v>45382</v>
      </c>
      <c r="D9" s="98">
        <f>Assumptions!P$4</f>
        <v>45747</v>
      </c>
      <c r="E9" s="98">
        <f>Assumptions!Q$4</f>
        <v>46112</v>
      </c>
      <c r="F9" s="98">
        <f>Assumptions!R$4</f>
        <v>46477</v>
      </c>
      <c r="G9" s="98">
        <f>Assumptions!S$4</f>
        <v>46843</v>
      </c>
      <c r="H9" s="98">
        <f>Assumptions!T$4</f>
        <v>47208</v>
      </c>
      <c r="I9" s="98">
        <f>Assumptions!U$4</f>
        <v>47573</v>
      </c>
      <c r="J9" s="98">
        <f>Assumptions!V$4</f>
        <v>47938</v>
      </c>
      <c r="K9" s="98">
        <f>Assumptions!W$4</f>
        <v>48304</v>
      </c>
      <c r="L9" s="98">
        <f>Assumptions!X$4</f>
        <v>48669</v>
      </c>
      <c r="M9" s="98">
        <f>Assumptions!Y$4</f>
        <v>49034</v>
      </c>
      <c r="N9" s="98">
        <f>Assumptions!Z$4</f>
        <v>49399</v>
      </c>
      <c r="O9" s="98">
        <f>Assumptions!AA$4</f>
        <v>49765</v>
      </c>
      <c r="P9" s="98">
        <f>Assumptions!AB$4</f>
        <v>50130</v>
      </c>
      <c r="Q9" s="98">
        <f>Assumptions!AC$4</f>
        <v>50495</v>
      </c>
      <c r="R9" s="98">
        <f>Assumptions!AD$4</f>
        <v>50860</v>
      </c>
      <c r="S9" s="98">
        <f>Assumptions!AE$4</f>
        <v>51226</v>
      </c>
      <c r="T9" s="98">
        <f>Assumptions!AF$4</f>
        <v>51591</v>
      </c>
      <c r="U9" s="98">
        <f>Assumptions!AG$4</f>
        <v>51956</v>
      </c>
      <c r="V9" s="98">
        <f>Assumptions!AH$4</f>
        <v>52321</v>
      </c>
      <c r="W9" s="98">
        <f>Assumptions!AI$4</f>
        <v>52687</v>
      </c>
      <c r="X9" s="98">
        <f>Assumptions!AJ$4</f>
        <v>53052</v>
      </c>
      <c r="Y9" s="98">
        <f>Assumptions!AK$4</f>
        <v>53417</v>
      </c>
      <c r="Z9" s="98">
        <f>Assumptions!AL$4</f>
        <v>53782</v>
      </c>
      <c r="AA9" s="98">
        <f>Assumptions!AM$4</f>
        <v>54148</v>
      </c>
      <c r="AB9" s="98">
        <f>Assumptions!AN$4</f>
        <v>54513</v>
      </c>
      <c r="AC9" s="98">
        <f>Assumptions!AO$4</f>
        <v>54878</v>
      </c>
      <c r="AD9" s="98">
        <f>Assumptions!AP$4</f>
        <v>55243</v>
      </c>
      <c r="AE9" s="98">
        <f>Assumptions!AQ$4</f>
        <v>55609</v>
      </c>
      <c r="AF9" s="98">
        <f>Assumptions!AR$4</f>
        <v>55974</v>
      </c>
    </row>
    <row r="10" spans="1:32" x14ac:dyDescent="0.25">
      <c r="A10" s="2" t="s">
        <v>95</v>
      </c>
      <c r="B10" s="96">
        <f>$C$6</f>
        <v>2.5703</v>
      </c>
      <c r="C10" s="96">
        <f>B13</f>
        <v>2.2031142857142858</v>
      </c>
      <c r="D10" s="96">
        <f>C13</f>
        <v>1.8359285714285716</v>
      </c>
      <c r="E10" s="96">
        <f t="shared" ref="E10:H10" si="0">D13</f>
        <v>1.4687428571428573</v>
      </c>
      <c r="F10" s="96">
        <f t="shared" si="0"/>
        <v>1.1015571428571431</v>
      </c>
      <c r="G10" s="96">
        <f t="shared" si="0"/>
        <v>0.7343714285714289</v>
      </c>
      <c r="H10" s="96">
        <f t="shared" si="0"/>
        <v>0.36718571428571462</v>
      </c>
      <c r="I10" s="96">
        <f t="shared" ref="I10" si="1">H13</f>
        <v>0</v>
      </c>
      <c r="J10" s="96">
        <f t="shared" ref="J10" si="2">I13</f>
        <v>0</v>
      </c>
      <c r="K10" s="96">
        <f t="shared" ref="K10" si="3">J13</f>
        <v>0</v>
      </c>
      <c r="L10" s="96">
        <f t="shared" ref="L10" si="4">K13</f>
        <v>0</v>
      </c>
      <c r="M10" s="96">
        <f t="shared" ref="M10" si="5">L13</f>
        <v>0</v>
      </c>
      <c r="N10" s="96">
        <f t="shared" ref="N10" si="6">M13</f>
        <v>0</v>
      </c>
      <c r="O10" s="96">
        <f t="shared" ref="O10" si="7">N13</f>
        <v>0</v>
      </c>
      <c r="P10" s="96">
        <f t="shared" ref="P10" si="8">O13</f>
        <v>0</v>
      </c>
      <c r="Q10" s="96">
        <f t="shared" ref="Q10" si="9">P13</f>
        <v>0</v>
      </c>
      <c r="R10" s="96">
        <f t="shared" ref="R10" si="10">Q13</f>
        <v>0</v>
      </c>
      <c r="S10" s="96">
        <f t="shared" ref="S10" si="11">R13</f>
        <v>0</v>
      </c>
      <c r="T10" s="96">
        <f t="shared" ref="T10" si="12">S13</f>
        <v>0</v>
      </c>
      <c r="U10" s="96">
        <f t="shared" ref="U10" si="13">T13</f>
        <v>0</v>
      </c>
      <c r="V10" s="96">
        <f t="shared" ref="V10" si="14">U13</f>
        <v>0</v>
      </c>
      <c r="W10" s="96">
        <f t="shared" ref="W10" si="15">V13</f>
        <v>0</v>
      </c>
      <c r="X10" s="96">
        <f t="shared" ref="X10" si="16">W13</f>
        <v>0</v>
      </c>
      <c r="Y10" s="96">
        <f t="shared" ref="Y10" si="17">X13</f>
        <v>0</v>
      </c>
      <c r="Z10" s="96">
        <f t="shared" ref="Z10" si="18">Y13</f>
        <v>0</v>
      </c>
      <c r="AA10" s="96">
        <f t="shared" ref="AA10" si="19">Z13</f>
        <v>0</v>
      </c>
      <c r="AB10" s="96">
        <f t="shared" ref="AB10" si="20">AA13</f>
        <v>0</v>
      </c>
      <c r="AC10" s="96">
        <f t="shared" ref="AC10" si="21">AB13</f>
        <v>0</v>
      </c>
      <c r="AD10" s="96">
        <f t="shared" ref="AD10" si="22">AC13</f>
        <v>0</v>
      </c>
      <c r="AE10" s="96">
        <f t="shared" ref="AE10" si="23">AD13</f>
        <v>0</v>
      </c>
      <c r="AF10" s="96">
        <f t="shared" ref="AF10" si="24">AE13</f>
        <v>0</v>
      </c>
    </row>
    <row r="11" spans="1:32" x14ac:dyDescent="0.25">
      <c r="A11" s="2" t="s">
        <v>96</v>
      </c>
      <c r="B11" s="96">
        <f>$C$6/$F$6</f>
        <v>0.36718571428571428</v>
      </c>
      <c r="C11" s="96">
        <f t="shared" ref="C11:H11" si="25">$C$6/$F$6</f>
        <v>0.36718571428571428</v>
      </c>
      <c r="D11" s="96">
        <f t="shared" si="25"/>
        <v>0.36718571428571428</v>
      </c>
      <c r="E11" s="96">
        <f t="shared" si="25"/>
        <v>0.36718571428571428</v>
      </c>
      <c r="F11" s="96">
        <f t="shared" si="25"/>
        <v>0.36718571428571428</v>
      </c>
      <c r="G11" s="96">
        <f t="shared" si="25"/>
        <v>0.36718571428571428</v>
      </c>
      <c r="H11" s="96">
        <f t="shared" si="25"/>
        <v>0.36718571428571428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</row>
    <row r="12" spans="1:32" x14ac:dyDescent="0.25">
      <c r="A12" s="2" t="s">
        <v>97</v>
      </c>
      <c r="B12" s="96">
        <f>B10*$D$6</f>
        <v>0.28273299999999996</v>
      </c>
      <c r="C12" s="96">
        <f>C10*$D$6</f>
        <v>0.24234257142857141</v>
      </c>
      <c r="D12" s="96">
        <f t="shared" ref="D12:G12" si="26">D10*$D$6</f>
        <v>0.20195214285714286</v>
      </c>
      <c r="E12" s="96">
        <f t="shared" si="26"/>
        <v>0.16156171428571428</v>
      </c>
      <c r="F12" s="96">
        <f t="shared" si="26"/>
        <v>0.12117128571428573</v>
      </c>
      <c r="G12" s="96">
        <f t="shared" si="26"/>
        <v>8.0780857142857168E-2</v>
      </c>
      <c r="H12" s="96">
        <f t="shared" ref="H12:M12" si="27">H10*$D$6</f>
        <v>4.0390428571428605E-2</v>
      </c>
      <c r="I12" s="96">
        <f t="shared" si="27"/>
        <v>0</v>
      </c>
      <c r="J12" s="96">
        <f t="shared" si="27"/>
        <v>0</v>
      </c>
      <c r="K12" s="96">
        <f t="shared" si="27"/>
        <v>0</v>
      </c>
      <c r="L12" s="96">
        <f t="shared" si="27"/>
        <v>0</v>
      </c>
      <c r="M12" s="96">
        <f t="shared" si="27"/>
        <v>0</v>
      </c>
      <c r="N12" s="96">
        <f t="shared" ref="N12:S12" si="28">N10*$D$6</f>
        <v>0</v>
      </c>
      <c r="O12" s="96">
        <f t="shared" si="28"/>
        <v>0</v>
      </c>
      <c r="P12" s="96">
        <f t="shared" si="28"/>
        <v>0</v>
      </c>
      <c r="Q12" s="96">
        <f t="shared" si="28"/>
        <v>0</v>
      </c>
      <c r="R12" s="96">
        <f t="shared" si="28"/>
        <v>0</v>
      </c>
      <c r="S12" s="96">
        <f t="shared" si="28"/>
        <v>0</v>
      </c>
      <c r="T12" s="96">
        <f t="shared" ref="T12:AF12" si="29">T10*$D$6</f>
        <v>0</v>
      </c>
      <c r="U12" s="96">
        <f t="shared" si="29"/>
        <v>0</v>
      </c>
      <c r="V12" s="96">
        <f t="shared" si="29"/>
        <v>0</v>
      </c>
      <c r="W12" s="96">
        <f t="shared" si="29"/>
        <v>0</v>
      </c>
      <c r="X12" s="96">
        <f t="shared" si="29"/>
        <v>0</v>
      </c>
      <c r="Y12" s="96">
        <f t="shared" si="29"/>
        <v>0</v>
      </c>
      <c r="Z12" s="96">
        <f t="shared" si="29"/>
        <v>0</v>
      </c>
      <c r="AA12" s="96">
        <f t="shared" si="29"/>
        <v>0</v>
      </c>
      <c r="AB12" s="96">
        <f t="shared" si="29"/>
        <v>0</v>
      </c>
      <c r="AC12" s="96">
        <f t="shared" si="29"/>
        <v>0</v>
      </c>
      <c r="AD12" s="96">
        <f t="shared" si="29"/>
        <v>0</v>
      </c>
      <c r="AE12" s="96">
        <f t="shared" si="29"/>
        <v>0</v>
      </c>
      <c r="AF12" s="96">
        <f t="shared" si="29"/>
        <v>0</v>
      </c>
    </row>
    <row r="13" spans="1:32" x14ac:dyDescent="0.25">
      <c r="A13" s="2" t="s">
        <v>98</v>
      </c>
      <c r="B13" s="96">
        <f>B10-B11</f>
        <v>2.2031142857142858</v>
      </c>
      <c r="C13" s="96">
        <f>C10-C11</f>
        <v>1.8359285714285716</v>
      </c>
      <c r="D13" s="96">
        <f t="shared" ref="D13:G13" si="30">D10-D11</f>
        <v>1.4687428571428573</v>
      </c>
      <c r="E13" s="96">
        <f t="shared" si="30"/>
        <v>1.1015571428571431</v>
      </c>
      <c r="F13" s="96">
        <f t="shared" si="30"/>
        <v>0.7343714285714289</v>
      </c>
      <c r="G13" s="96">
        <f t="shared" si="30"/>
        <v>0.36718571428571462</v>
      </c>
      <c r="H13" s="96">
        <f t="shared" ref="H13:M13" si="31">H10-H11</f>
        <v>0</v>
      </c>
      <c r="I13" s="96">
        <f t="shared" si="31"/>
        <v>0</v>
      </c>
      <c r="J13" s="96">
        <f t="shared" si="31"/>
        <v>0</v>
      </c>
      <c r="K13" s="96">
        <f t="shared" si="31"/>
        <v>0</v>
      </c>
      <c r="L13" s="96">
        <f t="shared" si="31"/>
        <v>0</v>
      </c>
      <c r="M13" s="96">
        <f t="shared" si="31"/>
        <v>0</v>
      </c>
      <c r="N13" s="96">
        <f t="shared" ref="N13:S13" si="32">N10-N11</f>
        <v>0</v>
      </c>
      <c r="O13" s="96">
        <f t="shared" si="32"/>
        <v>0</v>
      </c>
      <c r="P13" s="96">
        <f t="shared" si="32"/>
        <v>0</v>
      </c>
      <c r="Q13" s="96">
        <f t="shared" si="32"/>
        <v>0</v>
      </c>
      <c r="R13" s="96">
        <f t="shared" si="32"/>
        <v>0</v>
      </c>
      <c r="S13" s="96">
        <f t="shared" si="32"/>
        <v>0</v>
      </c>
      <c r="T13" s="96">
        <f t="shared" ref="T13:AF13" si="33">T10-T11</f>
        <v>0</v>
      </c>
      <c r="U13" s="96">
        <f t="shared" si="33"/>
        <v>0</v>
      </c>
      <c r="V13" s="96">
        <f t="shared" si="33"/>
        <v>0</v>
      </c>
      <c r="W13" s="96">
        <f t="shared" si="33"/>
        <v>0</v>
      </c>
      <c r="X13" s="96">
        <f t="shared" si="33"/>
        <v>0</v>
      </c>
      <c r="Y13" s="96">
        <f t="shared" si="33"/>
        <v>0</v>
      </c>
      <c r="Z13" s="96">
        <f t="shared" si="33"/>
        <v>0</v>
      </c>
      <c r="AA13" s="96">
        <f t="shared" si="33"/>
        <v>0</v>
      </c>
      <c r="AB13" s="96">
        <f t="shared" si="33"/>
        <v>0</v>
      </c>
      <c r="AC13" s="96">
        <f t="shared" si="33"/>
        <v>0</v>
      </c>
      <c r="AD13" s="96">
        <f t="shared" si="33"/>
        <v>0</v>
      </c>
      <c r="AE13" s="96">
        <f t="shared" si="33"/>
        <v>0</v>
      </c>
      <c r="AF13" s="96">
        <f t="shared" si="33"/>
        <v>0</v>
      </c>
    </row>
    <row r="18" spans="1:32" ht="45" x14ac:dyDescent="0.25">
      <c r="A18" s="97" t="s">
        <v>88</v>
      </c>
      <c r="B18" s="97" t="s">
        <v>89</v>
      </c>
      <c r="C18" s="97" t="s">
        <v>90</v>
      </c>
      <c r="D18" s="97" t="s">
        <v>91</v>
      </c>
      <c r="E18" s="97" t="s">
        <v>92</v>
      </c>
      <c r="F18" s="97" t="s">
        <v>93</v>
      </c>
    </row>
    <row r="19" spans="1:32" ht="30" x14ac:dyDescent="0.25">
      <c r="A19" s="92" t="s">
        <v>215</v>
      </c>
      <c r="B19" s="92" t="str">
        <f>B4</f>
        <v>INR Crore</v>
      </c>
      <c r="C19" s="92">
        <v>3</v>
      </c>
      <c r="D19" s="93">
        <f>Assumptions!$C$31</f>
        <v>0.11</v>
      </c>
      <c r="E19" s="94">
        <f>F19*4</f>
        <v>20</v>
      </c>
      <c r="F19" s="95">
        <v>5</v>
      </c>
    </row>
    <row r="20" spans="1:32" ht="30" x14ac:dyDescent="0.25">
      <c r="A20" s="92" t="s">
        <v>216</v>
      </c>
      <c r="B20" s="92" t="str">
        <f t="shared" ref="B20:B21" si="34">B5</f>
        <v>INR Crore</v>
      </c>
      <c r="C20" s="92">
        <v>0</v>
      </c>
      <c r="D20" s="93">
        <f>Assumptions!$C$31</f>
        <v>0.11</v>
      </c>
      <c r="E20" s="94">
        <f>F20*4</f>
        <v>20</v>
      </c>
      <c r="F20" s="95">
        <v>5</v>
      </c>
    </row>
    <row r="21" spans="1:32" ht="30" x14ac:dyDescent="0.25">
      <c r="A21" s="122" t="s">
        <v>94</v>
      </c>
      <c r="B21" s="92" t="str">
        <f t="shared" si="34"/>
        <v>INR Crore</v>
      </c>
      <c r="C21" s="159">
        <f>SUM(C19:C20)</f>
        <v>3</v>
      </c>
      <c r="D21" s="160">
        <f>SUMPRODUCT(C19:C20,D19:D20)/C21</f>
        <v>0.11</v>
      </c>
      <c r="E21" s="161"/>
      <c r="F21" s="161">
        <f>F20</f>
        <v>5</v>
      </c>
    </row>
    <row r="24" spans="1:32" x14ac:dyDescent="0.25">
      <c r="A24" s="97" t="s">
        <v>88</v>
      </c>
      <c r="B24" s="98">
        <f>Assumptions!N$4</f>
        <v>45016</v>
      </c>
      <c r="C24" s="98">
        <f>Assumptions!O$4</f>
        <v>45382</v>
      </c>
      <c r="D24" s="98">
        <f>Assumptions!P$4</f>
        <v>45747</v>
      </c>
      <c r="E24" s="98">
        <f>Assumptions!Q$4</f>
        <v>46112</v>
      </c>
      <c r="F24" s="98">
        <f>Assumptions!R$4</f>
        <v>46477</v>
      </c>
      <c r="G24" s="98">
        <f>Assumptions!S$4</f>
        <v>46843</v>
      </c>
      <c r="H24" s="98">
        <f>Assumptions!T$4</f>
        <v>47208</v>
      </c>
      <c r="I24" s="98">
        <f>Assumptions!U$4</f>
        <v>47573</v>
      </c>
      <c r="J24" s="98">
        <f>Assumptions!V$4</f>
        <v>47938</v>
      </c>
      <c r="K24" s="98">
        <f>Assumptions!W$4</f>
        <v>48304</v>
      </c>
      <c r="L24" s="98">
        <f>Assumptions!X$4</f>
        <v>48669</v>
      </c>
      <c r="M24" s="98">
        <f>Assumptions!Y$4</f>
        <v>49034</v>
      </c>
      <c r="N24" s="98">
        <f>Assumptions!Z$4</f>
        <v>49399</v>
      </c>
      <c r="O24" s="98">
        <f>Assumptions!AA$4</f>
        <v>49765</v>
      </c>
      <c r="P24" s="98">
        <f>Assumptions!AB$4</f>
        <v>50130</v>
      </c>
      <c r="Q24" s="98">
        <f>Assumptions!AC$4</f>
        <v>50495</v>
      </c>
      <c r="R24" s="98">
        <f>Assumptions!AD$4</f>
        <v>50860</v>
      </c>
      <c r="S24" s="98">
        <f>Assumptions!AE$4</f>
        <v>51226</v>
      </c>
      <c r="T24" s="98">
        <f>Assumptions!AF$4</f>
        <v>51591</v>
      </c>
      <c r="U24" s="98">
        <f>Assumptions!AG$4</f>
        <v>51956</v>
      </c>
      <c r="V24" s="98">
        <f>Assumptions!AH$4</f>
        <v>52321</v>
      </c>
      <c r="W24" s="98">
        <f>Assumptions!AI$4</f>
        <v>52687</v>
      </c>
      <c r="X24" s="98">
        <f>Assumptions!AJ$4</f>
        <v>53052</v>
      </c>
      <c r="Y24" s="98">
        <f>Assumptions!AK$4</f>
        <v>53417</v>
      </c>
      <c r="Z24" s="98">
        <f>Assumptions!AL$4</f>
        <v>53782</v>
      </c>
      <c r="AA24" s="98">
        <f>Assumptions!AM$4</f>
        <v>54148</v>
      </c>
      <c r="AB24" s="98">
        <f>Assumptions!AN$4</f>
        <v>54513</v>
      </c>
      <c r="AC24" s="98">
        <f>Assumptions!AO$4</f>
        <v>54878</v>
      </c>
      <c r="AD24" s="98">
        <f>Assumptions!AP$4</f>
        <v>55243</v>
      </c>
      <c r="AE24" s="98">
        <f>Assumptions!AQ$4</f>
        <v>55609</v>
      </c>
      <c r="AF24" s="98">
        <f>Assumptions!AR$4</f>
        <v>55974</v>
      </c>
    </row>
    <row r="25" spans="1:32" x14ac:dyDescent="0.25">
      <c r="A25" s="2" t="s">
        <v>95</v>
      </c>
      <c r="B25" s="96"/>
      <c r="C25" s="96">
        <f>B28</f>
        <v>3</v>
      </c>
      <c r="D25" s="96">
        <f>C28</f>
        <v>2.4</v>
      </c>
      <c r="E25" s="96">
        <f t="shared" ref="E25" si="35">D28</f>
        <v>1.7999999999999998</v>
      </c>
      <c r="F25" s="96">
        <f t="shared" ref="F25" si="36">E28</f>
        <v>1.1999999999999997</v>
      </c>
      <c r="G25" s="96">
        <f t="shared" ref="G25" si="37">F28</f>
        <v>0.59999999999999976</v>
      </c>
      <c r="H25" s="96">
        <f t="shared" ref="H25:H28" si="38">G28</f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</row>
    <row r="26" spans="1:32" x14ac:dyDescent="0.25">
      <c r="A26" s="2" t="s">
        <v>96</v>
      </c>
      <c r="B26" s="96"/>
      <c r="C26" s="96">
        <f>$C$21/$F$21</f>
        <v>0.6</v>
      </c>
      <c r="D26" s="96">
        <f t="shared" ref="D26:G26" si="39">$C$21/$F$21</f>
        <v>0.6</v>
      </c>
      <c r="E26" s="96">
        <f t="shared" si="39"/>
        <v>0.6</v>
      </c>
      <c r="F26" s="96">
        <f t="shared" si="39"/>
        <v>0.6</v>
      </c>
      <c r="G26" s="96">
        <f t="shared" si="39"/>
        <v>0.6</v>
      </c>
      <c r="H26" s="96">
        <f t="shared" si="38"/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</row>
    <row r="27" spans="1:32" x14ac:dyDescent="0.25">
      <c r="A27" s="2" t="s">
        <v>97</v>
      </c>
      <c r="B27" s="96"/>
      <c r="C27" s="96">
        <f>C25*$D$21</f>
        <v>0.33</v>
      </c>
      <c r="D27" s="96">
        <f t="shared" ref="D27:G27" si="40">D25*$D$21</f>
        <v>0.26400000000000001</v>
      </c>
      <c r="E27" s="96">
        <f t="shared" si="40"/>
        <v>0.19799999999999998</v>
      </c>
      <c r="F27" s="96">
        <f t="shared" si="40"/>
        <v>0.13199999999999998</v>
      </c>
      <c r="G27" s="96">
        <f t="shared" si="40"/>
        <v>6.5999999999999975E-2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</row>
    <row r="28" spans="1:32" x14ac:dyDescent="0.25">
      <c r="A28" s="2" t="s">
        <v>98</v>
      </c>
      <c r="B28" s="96">
        <v>3</v>
      </c>
      <c r="C28" s="96">
        <f>C25-C26</f>
        <v>2.4</v>
      </c>
      <c r="D28" s="96">
        <f t="shared" ref="D28:G28" si="41">D25-D26</f>
        <v>1.7999999999999998</v>
      </c>
      <c r="E28" s="96">
        <f t="shared" si="41"/>
        <v>1.1999999999999997</v>
      </c>
      <c r="F28" s="96">
        <f t="shared" si="41"/>
        <v>0.59999999999999976</v>
      </c>
      <c r="G28" s="96">
        <f t="shared" si="41"/>
        <v>0</v>
      </c>
      <c r="H28" s="96">
        <f t="shared" si="38"/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</row>
    <row r="30" spans="1:32" x14ac:dyDescent="0.25">
      <c r="A30" s="101" t="s">
        <v>100</v>
      </c>
      <c r="B30" s="95">
        <f>SUMIF($A$10:$A$29,"Interest Expense",B10:B29)</f>
        <v>0.28273299999999996</v>
      </c>
      <c r="C30" s="95">
        <f t="shared" ref="C30:AF30" si="42">SUMIF($A$10:$A$29,"Interest Expense",C10:C29)</f>
        <v>0.57234257142857148</v>
      </c>
      <c r="D30" s="95">
        <f t="shared" si="42"/>
        <v>0.46595214285714287</v>
      </c>
      <c r="E30" s="95">
        <f t="shared" si="42"/>
        <v>0.35956171428571426</v>
      </c>
      <c r="F30" s="95">
        <f t="shared" si="42"/>
        <v>0.25317128571428571</v>
      </c>
      <c r="G30" s="95">
        <f t="shared" si="42"/>
        <v>0.14678085714285716</v>
      </c>
      <c r="H30" s="95">
        <f t="shared" si="42"/>
        <v>4.0390428571428605E-2</v>
      </c>
      <c r="I30" s="95">
        <f t="shared" si="42"/>
        <v>0</v>
      </c>
      <c r="J30" s="95">
        <f t="shared" si="42"/>
        <v>0</v>
      </c>
      <c r="K30" s="95">
        <f t="shared" si="42"/>
        <v>0</v>
      </c>
      <c r="L30" s="95">
        <f t="shared" si="42"/>
        <v>0</v>
      </c>
      <c r="M30" s="95">
        <f t="shared" si="42"/>
        <v>0</v>
      </c>
      <c r="N30" s="95">
        <f t="shared" si="42"/>
        <v>0</v>
      </c>
      <c r="O30" s="95">
        <f t="shared" si="42"/>
        <v>0</v>
      </c>
      <c r="P30" s="95">
        <f t="shared" si="42"/>
        <v>0</v>
      </c>
      <c r="Q30" s="95">
        <f t="shared" si="42"/>
        <v>0</v>
      </c>
      <c r="R30" s="95">
        <f t="shared" si="42"/>
        <v>0</v>
      </c>
      <c r="S30" s="95">
        <f t="shared" si="42"/>
        <v>0</v>
      </c>
      <c r="T30" s="95">
        <f t="shared" si="42"/>
        <v>0</v>
      </c>
      <c r="U30" s="95">
        <f t="shared" si="42"/>
        <v>0</v>
      </c>
      <c r="V30" s="95">
        <f t="shared" si="42"/>
        <v>0</v>
      </c>
      <c r="W30" s="95">
        <f t="shared" si="42"/>
        <v>0</v>
      </c>
      <c r="X30" s="95">
        <f t="shared" si="42"/>
        <v>0</v>
      </c>
      <c r="Y30" s="95">
        <f t="shared" si="42"/>
        <v>0</v>
      </c>
      <c r="Z30" s="95">
        <f t="shared" si="42"/>
        <v>0</v>
      </c>
      <c r="AA30" s="95">
        <f t="shared" si="42"/>
        <v>0</v>
      </c>
      <c r="AB30" s="95">
        <f t="shared" si="42"/>
        <v>0</v>
      </c>
      <c r="AC30" s="95">
        <f t="shared" si="42"/>
        <v>0</v>
      </c>
      <c r="AD30" s="95">
        <f t="shared" si="42"/>
        <v>0</v>
      </c>
      <c r="AE30" s="95">
        <f t="shared" si="42"/>
        <v>0</v>
      </c>
      <c r="AF30" s="95">
        <f t="shared" si="42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36"/>
  <sheetViews>
    <sheetView workbookViewId="0">
      <pane ySplit="2" topLeftCell="A15" activePane="bottomLeft" state="frozen"/>
      <selection pane="bottomLeft" activeCell="E39" sqref="E39"/>
    </sheetView>
  </sheetViews>
  <sheetFormatPr defaultColWidth="9.140625" defaultRowHeight="12.75" x14ac:dyDescent="0.2"/>
  <cols>
    <col min="1" max="1" width="6.140625" style="65" customWidth="1"/>
    <col min="2" max="2" width="35" style="65" bestFit="1" customWidth="1"/>
    <col min="3" max="3" width="15.140625" style="65" customWidth="1"/>
    <col min="4" max="4" width="9" style="65" bestFit="1" customWidth="1"/>
    <col min="5" max="5" width="10.7109375" style="65" customWidth="1"/>
    <col min="6" max="6" width="12.85546875" style="65" bestFit="1" customWidth="1"/>
    <col min="7" max="7" width="9.85546875" style="65" bestFit="1" customWidth="1"/>
    <col min="8" max="8" width="14.28515625" style="65" customWidth="1"/>
    <col min="9" max="9" width="12" style="65" bestFit="1" customWidth="1"/>
    <col min="10" max="10" width="13.28515625" style="65" bestFit="1" customWidth="1"/>
    <col min="11" max="11" width="15.140625" style="65" bestFit="1" customWidth="1"/>
    <col min="12" max="13" width="9.140625" style="65"/>
    <col min="14" max="14" width="13.7109375" style="65" bestFit="1" customWidth="1"/>
    <col min="15" max="16384" width="9.140625" style="65"/>
  </cols>
  <sheetData>
    <row r="1" spans="1:17" ht="15" x14ac:dyDescent="0.25">
      <c r="A1" s="65" t="s">
        <v>81</v>
      </c>
      <c r="N1"/>
      <c r="O1"/>
      <c r="P1"/>
      <c r="Q1"/>
    </row>
    <row r="2" spans="1:17" ht="38.25" x14ac:dyDescent="0.2">
      <c r="A2" s="66" t="s">
        <v>61</v>
      </c>
      <c r="B2" s="66" t="s">
        <v>62</v>
      </c>
      <c r="C2" s="66" t="s">
        <v>85</v>
      </c>
      <c r="D2" s="66" t="s">
        <v>63</v>
      </c>
      <c r="E2" s="66" t="s">
        <v>64</v>
      </c>
      <c r="F2" s="66" t="s">
        <v>84</v>
      </c>
      <c r="G2" s="66" t="s">
        <v>65</v>
      </c>
      <c r="H2" s="66" t="s">
        <v>66</v>
      </c>
      <c r="I2" s="66" t="s">
        <v>67</v>
      </c>
      <c r="J2" s="66" t="s">
        <v>68</v>
      </c>
      <c r="K2" s="66" t="s">
        <v>69</v>
      </c>
    </row>
    <row r="3" spans="1:17" ht="15" x14ac:dyDescent="0.25">
      <c r="A3" s="67">
        <v>1</v>
      </c>
      <c r="B3" s="2" t="s">
        <v>80</v>
      </c>
      <c r="C3" s="87">
        <v>20.56</v>
      </c>
      <c r="D3" s="68">
        <v>0</v>
      </c>
      <c r="E3" s="73">
        <v>301.54000000000002</v>
      </c>
      <c r="F3" s="69">
        <v>98.56</v>
      </c>
      <c r="G3" s="69">
        <v>199.59</v>
      </c>
      <c r="H3" s="70">
        <f>N3/$N$6</f>
        <v>0.82317560619861707</v>
      </c>
      <c r="I3" s="69">
        <f>F3/G3</f>
        <v>0.49381231524625485</v>
      </c>
      <c r="J3" s="73">
        <v>1.2116</v>
      </c>
      <c r="K3" s="69">
        <f>J3/(1+(1-D3)*I3)</f>
        <v>0.81107913466375992</v>
      </c>
      <c r="L3" s="65">
        <f>K3/AVERAGE($K$3:$K$5)</f>
        <v>0.71828318240447753</v>
      </c>
      <c r="N3" s="71">
        <f>IFERROR(1/IF(L3=0,,ABS(E3-$N$1)),0)</f>
        <v>3.3163096106652514E-3</v>
      </c>
      <c r="O3" s="72">
        <f>IFERROR(1/IF(L3=0,,E3-$N$1),0)</f>
        <v>3.3163096106652514E-3</v>
      </c>
      <c r="P3"/>
    </row>
    <row r="4" spans="1:17" ht="15" x14ac:dyDescent="0.25">
      <c r="A4" s="67">
        <v>2</v>
      </c>
      <c r="B4" s="2" t="s">
        <v>82</v>
      </c>
      <c r="C4" s="87">
        <v>1345.48</v>
      </c>
      <c r="D4" s="68">
        <v>0.35039999999999999</v>
      </c>
      <c r="E4" s="90">
        <v>3770.89</v>
      </c>
      <c r="F4" s="69">
        <v>652.09</v>
      </c>
      <c r="G4" s="69">
        <v>2010.82</v>
      </c>
      <c r="H4" s="70">
        <f>N4/$N$6</f>
        <v>6.5825407872712016E-2</v>
      </c>
      <c r="I4" s="69">
        <f>F4/G4</f>
        <v>0.32429058791935633</v>
      </c>
      <c r="J4" s="73">
        <v>1.4774099999999999</v>
      </c>
      <c r="K4" s="69">
        <f>J4/(1+(1-D4)*I4)</f>
        <v>1.2203352038280313</v>
      </c>
      <c r="L4" s="65">
        <f t="shared" ref="L4:L5" si="0">K4/AVERAGE($K$3:$K$5)</f>
        <v>1.0807160686844632</v>
      </c>
      <c r="N4" s="71">
        <f>IFERROR(1/IF(L4=0,,ABS(E4-$N$1)),0)</f>
        <v>2.6518938499929724E-4</v>
      </c>
      <c r="O4" s="72"/>
      <c r="P4"/>
    </row>
    <row r="5" spans="1:17" ht="15" x14ac:dyDescent="0.25">
      <c r="A5" s="67">
        <v>3</v>
      </c>
      <c r="B5" s="2" t="s">
        <v>83</v>
      </c>
      <c r="C5" s="89">
        <v>323.27999999999997</v>
      </c>
      <c r="D5" s="68">
        <v>0.19055</v>
      </c>
      <c r="E5" s="73">
        <v>2236.2399999999998</v>
      </c>
      <c r="F5" s="69">
        <v>362.08</v>
      </c>
      <c r="G5" s="69">
        <v>735.58</v>
      </c>
      <c r="H5" s="70">
        <f>N5/$N$6</f>
        <v>0.1109989859286709</v>
      </c>
      <c r="I5" s="69">
        <f>F5/G5</f>
        <v>0.49223741809184585</v>
      </c>
      <c r="J5" s="73">
        <v>1.8965099999999999</v>
      </c>
      <c r="K5" s="69">
        <f>J5/(1+(1-D5)*I5)</f>
        <v>1.3561596206338205</v>
      </c>
      <c r="L5" s="65">
        <f t="shared" si="0"/>
        <v>1.2010007489110592</v>
      </c>
      <c r="N5" s="71">
        <f>IFERROR(1/IF(L5=0,,ABS(E5-$N$1)),0)</f>
        <v>4.4717919364647805E-4</v>
      </c>
      <c r="O5" s="72"/>
      <c r="P5"/>
    </row>
    <row r="6" spans="1:17" x14ac:dyDescent="0.2">
      <c r="A6" s="74"/>
      <c r="B6" s="74" t="s">
        <v>70</v>
      </c>
      <c r="C6" s="88"/>
      <c r="D6" s="75">
        <f>0.3*1.12*1.04</f>
        <v>0.34944000000000003</v>
      </c>
      <c r="E6" s="74"/>
      <c r="F6" s="74"/>
      <c r="G6" s="74"/>
      <c r="H6" s="75">
        <f>SUM(H3:H5)</f>
        <v>1</v>
      </c>
      <c r="I6" s="76">
        <f>AVERAGE(I3:I5)</f>
        <v>0.43678010708581905</v>
      </c>
      <c r="J6" s="76">
        <f>AVERAGE(J3:J5)</f>
        <v>1.5285066666666667</v>
      </c>
      <c r="K6" s="76">
        <f>SUMPRODUCT(H3:H5,K3:K5)</f>
        <v>0.89852196353306479</v>
      </c>
      <c r="N6" s="71">
        <f>SUM(N3:N5)</f>
        <v>4.0286781893110269E-3</v>
      </c>
      <c r="P6" s="77"/>
    </row>
    <row r="7" spans="1:17" x14ac:dyDescent="0.2">
      <c r="D7" s="78"/>
    </row>
    <row r="8" spans="1:17" x14ac:dyDescent="0.2">
      <c r="D8" s="78"/>
    </row>
    <row r="9" spans="1:17" x14ac:dyDescent="0.2">
      <c r="B9" s="106" t="s">
        <v>86</v>
      </c>
      <c r="C9" s="107" t="s">
        <v>111</v>
      </c>
      <c r="D9" s="78"/>
    </row>
    <row r="10" spans="1:17" x14ac:dyDescent="0.2">
      <c r="B10" s="105" t="s">
        <v>84</v>
      </c>
      <c r="C10" s="105">
        <v>246.87</v>
      </c>
      <c r="D10" s="78"/>
    </row>
    <row r="11" spans="1:17" x14ac:dyDescent="0.2">
      <c r="B11" s="105" t="s">
        <v>65</v>
      </c>
      <c r="C11" s="105">
        <v>43.91</v>
      </c>
      <c r="D11" s="78"/>
    </row>
    <row r="12" spans="1:17" x14ac:dyDescent="0.2">
      <c r="B12" s="74" t="s">
        <v>87</v>
      </c>
      <c r="C12" s="88">
        <f>C10/C11</f>
        <v>5.6221817353677981</v>
      </c>
      <c r="D12" s="78"/>
    </row>
    <row r="13" spans="1:17" x14ac:dyDescent="0.2">
      <c r="D13" s="78"/>
    </row>
    <row r="14" spans="1:17" x14ac:dyDescent="0.2">
      <c r="D14" s="78"/>
      <c r="F14" s="78"/>
      <c r="H14" s="78"/>
    </row>
    <row r="15" spans="1:17" x14ac:dyDescent="0.2">
      <c r="D15" s="78"/>
    </row>
    <row r="16" spans="1:17" x14ac:dyDescent="0.2">
      <c r="D16" s="78"/>
      <c r="F16" s="78"/>
    </row>
    <row r="17" spans="2:10" ht="15" x14ac:dyDescent="0.25">
      <c r="B17" s="79" t="s">
        <v>71</v>
      </c>
      <c r="C17"/>
      <c r="E17" s="78"/>
    </row>
    <row r="18" spans="2:10" ht="15" x14ac:dyDescent="0.25">
      <c r="B18"/>
      <c r="C18"/>
      <c r="J18" s="78"/>
    </row>
    <row r="19" spans="2:10" ht="15" x14ac:dyDescent="0.25">
      <c r="B19" s="80" t="s">
        <v>72</v>
      </c>
      <c r="C19" s="81">
        <f>K6</f>
        <v>0.89852196353306479</v>
      </c>
    </row>
    <row r="20" spans="2:10" ht="15" x14ac:dyDescent="0.25">
      <c r="B20"/>
      <c r="C20"/>
    </row>
    <row r="21" spans="2:10" ht="15" x14ac:dyDescent="0.25">
      <c r="B21" t="s">
        <v>73</v>
      </c>
      <c r="C21" s="82">
        <f>C12</f>
        <v>5.6221817353677981</v>
      </c>
      <c r="E21" s="110"/>
    </row>
    <row r="22" spans="2:10" ht="15" x14ac:dyDescent="0.25">
      <c r="B22" t="s">
        <v>74</v>
      </c>
      <c r="C22" s="83">
        <v>0</v>
      </c>
    </row>
    <row r="23" spans="2:10" ht="15" x14ac:dyDescent="0.25">
      <c r="B23"/>
      <c r="C23"/>
      <c r="H23" s="91"/>
    </row>
    <row r="24" spans="2:10" ht="15" x14ac:dyDescent="0.25">
      <c r="B24" s="80" t="s">
        <v>75</v>
      </c>
      <c r="C24" s="84">
        <f>C19*(1+((1-C22)*C21))</f>
        <v>5.9501757357354723</v>
      </c>
    </row>
    <row r="25" spans="2:10" ht="15" x14ac:dyDescent="0.25">
      <c r="B25"/>
      <c r="C25"/>
    </row>
    <row r="26" spans="2:10" ht="15" x14ac:dyDescent="0.25">
      <c r="B26"/>
      <c r="C26"/>
    </row>
    <row r="27" spans="2:10" ht="15" x14ac:dyDescent="0.25">
      <c r="B27" s="79" t="s">
        <v>76</v>
      </c>
      <c r="C27" s="168"/>
    </row>
    <row r="28" spans="2:10" ht="15" x14ac:dyDescent="0.25">
      <c r="B28"/>
      <c r="C28"/>
    </row>
    <row r="29" spans="2:10" ht="15" x14ac:dyDescent="0.25">
      <c r="B29" t="s">
        <v>77</v>
      </c>
      <c r="C29" s="83">
        <v>5.8999999999999997E-2</v>
      </c>
    </row>
    <row r="30" spans="2:10" ht="15" x14ac:dyDescent="0.25">
      <c r="B30" t="s">
        <v>78</v>
      </c>
      <c r="C30" s="83">
        <v>8.4599999999999995E-2</v>
      </c>
    </row>
    <row r="31" spans="2:10" ht="15" x14ac:dyDescent="0.25">
      <c r="B31"/>
      <c r="C31"/>
    </row>
    <row r="32" spans="2:10" ht="15" x14ac:dyDescent="0.25">
      <c r="B32" s="85" t="s">
        <v>79</v>
      </c>
      <c r="C32" s="86">
        <f>C29+C24*C30</f>
        <v>0.56238486724322101</v>
      </c>
    </row>
    <row r="33" spans="2:3" ht="15" x14ac:dyDescent="0.25">
      <c r="C33"/>
    </row>
    <row r="36" spans="2:3" ht="15" x14ac:dyDescent="0.25">
      <c r="B36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91"/>
  <sheetViews>
    <sheetView topLeftCell="A50" zoomScaleNormal="100" workbookViewId="0">
      <pane ySplit="4" topLeftCell="A70" activePane="bottomLeft" state="frozen"/>
      <selection activeCell="B50" sqref="B50"/>
      <selection pane="bottomLeft" activeCell="D92" sqref="D92"/>
    </sheetView>
  </sheetViews>
  <sheetFormatPr defaultColWidth="9.140625" defaultRowHeight="15" outlineLevelRow="1" x14ac:dyDescent="0.25"/>
  <cols>
    <col min="1" max="1" width="26" style="5" bestFit="1" customWidth="1"/>
    <col min="2" max="2" width="16.85546875" style="5" bestFit="1" customWidth="1"/>
    <col min="3" max="3" width="33.140625" style="5" bestFit="1" customWidth="1"/>
    <col min="4" max="4" width="17.7109375" style="35" bestFit="1" customWidth="1"/>
    <col min="5" max="5" width="17.7109375" style="5" bestFit="1" customWidth="1"/>
    <col min="6" max="7" width="14.42578125" style="5" bestFit="1" customWidth="1"/>
    <col min="8" max="8" width="14" style="5" bestFit="1" customWidth="1"/>
    <col min="9" max="9" width="14.7109375" style="5" bestFit="1" customWidth="1"/>
    <col min="10" max="35" width="19.42578125" style="5" bestFit="1" customWidth="1"/>
    <col min="36" max="50" width="19.42578125" bestFit="1" customWidth="1"/>
    <col min="51" max="16384" width="9.140625" style="5"/>
  </cols>
  <sheetData>
    <row r="1" spans="1:12" customFormat="1" hidden="1" outlineLevel="1" x14ac:dyDescent="0.25">
      <c r="A1" s="5"/>
      <c r="B1" s="5"/>
      <c r="C1" s="5"/>
      <c r="D1" s="35"/>
      <c r="E1" s="5"/>
      <c r="F1" s="5"/>
      <c r="G1" s="5"/>
      <c r="H1" s="5"/>
      <c r="I1" s="5"/>
      <c r="J1" s="5"/>
    </row>
    <row r="2" spans="1:12" customFormat="1" hidden="1" outlineLevel="1" x14ac:dyDescent="0.25">
      <c r="A2" s="5"/>
      <c r="B2" s="5"/>
      <c r="C2" s="6" t="s">
        <v>3</v>
      </c>
      <c r="D2" s="35"/>
      <c r="E2" s="5"/>
      <c r="F2" s="5"/>
      <c r="G2" s="5"/>
      <c r="H2" s="5"/>
      <c r="I2" s="5"/>
      <c r="J2" s="5"/>
    </row>
    <row r="3" spans="1:12" hidden="1" outlineLevel="1" x14ac:dyDescent="0.25">
      <c r="C3" t="s">
        <v>4</v>
      </c>
      <c r="D3" s="36" t="s">
        <v>5</v>
      </c>
      <c r="E3" t="s">
        <v>6</v>
      </c>
      <c r="F3" t="s">
        <v>7</v>
      </c>
      <c r="G3" t="s">
        <v>8</v>
      </c>
      <c r="H3" t="s">
        <v>2</v>
      </c>
      <c r="I3" t="s">
        <v>9</v>
      </c>
      <c r="J3" t="s">
        <v>10</v>
      </c>
      <c r="K3" t="s">
        <v>11</v>
      </c>
      <c r="L3" t="s">
        <v>12</v>
      </c>
    </row>
    <row r="4" spans="1:12" hidden="1" outlineLevel="1" x14ac:dyDescent="0.25">
      <c r="C4" s="7" t="s">
        <v>13</v>
      </c>
      <c r="D4" s="37"/>
      <c r="E4" s="8"/>
      <c r="F4" s="8"/>
      <c r="G4" s="8" t="s">
        <v>14</v>
      </c>
      <c r="H4" s="8"/>
      <c r="I4" s="8"/>
      <c r="J4" s="8"/>
      <c r="K4" s="8"/>
      <c r="L4" s="8"/>
    </row>
    <row r="5" spans="1:12" ht="14.25" hidden="1" customHeight="1" outlineLevel="1" x14ac:dyDescent="0.25">
      <c r="C5" s="8" t="s">
        <v>15</v>
      </c>
      <c r="D5" s="38">
        <v>8840.35</v>
      </c>
      <c r="E5" s="9">
        <v>452268.38</v>
      </c>
      <c r="F5" s="9"/>
      <c r="G5" s="9">
        <v>8180.53</v>
      </c>
      <c r="H5" s="9">
        <v>36.409999999999997</v>
      </c>
      <c r="I5" s="9">
        <v>51.51</v>
      </c>
      <c r="J5" s="9">
        <v>176.81</v>
      </c>
      <c r="K5" s="9">
        <v>75.33</v>
      </c>
      <c r="L5" s="9">
        <f>SUM(D5:K5)</f>
        <v>469629.32</v>
      </c>
    </row>
    <row r="6" spans="1:12" hidden="1" outlineLevel="1" x14ac:dyDescent="0.25">
      <c r="C6" s="10" t="s">
        <v>16</v>
      </c>
      <c r="D6" s="37"/>
      <c r="E6" s="8">
        <v>148.41999999999999</v>
      </c>
      <c r="F6" s="8"/>
      <c r="G6" s="9">
        <v>7771.89</v>
      </c>
      <c r="H6" s="8">
        <v>1.82</v>
      </c>
      <c r="I6" s="8">
        <v>0.42</v>
      </c>
      <c r="J6" s="8">
        <v>1.22</v>
      </c>
      <c r="K6" s="8"/>
      <c r="L6" s="9">
        <f>SUM(D6:K6)</f>
        <v>7923.77</v>
      </c>
    </row>
    <row r="7" spans="1:12" hidden="1" outlineLevel="1" x14ac:dyDescent="0.25">
      <c r="C7" s="11" t="s">
        <v>17</v>
      </c>
      <c r="D7" s="37"/>
      <c r="E7" s="9">
        <v>2116.39</v>
      </c>
      <c r="F7" s="9"/>
      <c r="G7" s="8"/>
      <c r="H7" s="8"/>
      <c r="I7" s="8"/>
      <c r="J7" s="8"/>
      <c r="K7" s="8"/>
      <c r="L7" s="9">
        <f>SUM(D7:K7)</f>
        <v>2116.39</v>
      </c>
    </row>
    <row r="8" spans="1:12" hidden="1" outlineLevel="1" x14ac:dyDescent="0.25">
      <c r="C8" s="12" t="s">
        <v>18</v>
      </c>
      <c r="D8" s="37"/>
      <c r="E8" s="9">
        <v>1299.96</v>
      </c>
      <c r="F8" s="9"/>
      <c r="G8" s="8">
        <v>744.38</v>
      </c>
      <c r="H8" s="8"/>
      <c r="I8" s="8"/>
      <c r="J8" s="8"/>
      <c r="K8" s="8"/>
      <c r="L8" s="9">
        <f>SUM(D8:K8)</f>
        <v>2044.3400000000001</v>
      </c>
    </row>
    <row r="9" spans="1:12" hidden="1" outlineLevel="1" x14ac:dyDescent="0.25">
      <c r="C9" s="8" t="s">
        <v>19</v>
      </c>
      <c r="D9" s="38">
        <f t="shared" ref="D9:L9" si="0">SUM(D5:D6)-D7-D8</f>
        <v>8840.35</v>
      </c>
      <c r="E9" s="9">
        <f t="shared" si="0"/>
        <v>449000.44999999995</v>
      </c>
      <c r="F9" s="9"/>
      <c r="G9" s="9">
        <f t="shared" si="0"/>
        <v>15208.04</v>
      </c>
      <c r="H9" s="9">
        <f t="shared" si="0"/>
        <v>38.229999999999997</v>
      </c>
      <c r="I9" s="9">
        <f t="shared" si="0"/>
        <v>51.93</v>
      </c>
      <c r="J9" s="9">
        <f t="shared" si="0"/>
        <v>178.03</v>
      </c>
      <c r="K9" s="9">
        <f t="shared" si="0"/>
        <v>75.33</v>
      </c>
      <c r="L9" s="9">
        <f t="shared" si="0"/>
        <v>473392.36</v>
      </c>
    </row>
    <row r="10" spans="1:12" hidden="1" outlineLevel="1" x14ac:dyDescent="0.25">
      <c r="C10" s="13" t="s">
        <v>16</v>
      </c>
      <c r="D10" s="37">
        <v>378.99</v>
      </c>
      <c r="E10" s="9">
        <v>269627.37</v>
      </c>
      <c r="F10" s="9"/>
      <c r="G10" s="8"/>
      <c r="H10" s="9">
        <v>1.05</v>
      </c>
      <c r="I10" s="8">
        <v>1.1200000000000001</v>
      </c>
      <c r="J10" s="9">
        <v>12.05</v>
      </c>
      <c r="K10" s="8">
        <v>6.51</v>
      </c>
      <c r="L10" s="9">
        <f>SUM(D10:K10)</f>
        <v>270027.08999999997</v>
      </c>
    </row>
    <row r="11" spans="1:12" hidden="1" outlineLevel="1" x14ac:dyDescent="0.25">
      <c r="C11" s="11"/>
      <c r="D11" s="37"/>
      <c r="E11" s="8"/>
      <c r="F11" s="8"/>
      <c r="G11" s="8"/>
      <c r="H11" s="8"/>
      <c r="I11" s="8"/>
      <c r="J11" s="8"/>
      <c r="K11" s="8"/>
      <c r="L11" s="9"/>
    </row>
    <row r="12" spans="1:12" hidden="1" outlineLevel="1" x14ac:dyDescent="0.25">
      <c r="C12" s="12" t="s">
        <v>18</v>
      </c>
      <c r="D12" s="37"/>
      <c r="E12" s="9">
        <v>706.15</v>
      </c>
      <c r="F12" s="9"/>
      <c r="G12" s="8"/>
      <c r="H12" s="8"/>
      <c r="I12" s="8"/>
      <c r="J12" s="8"/>
      <c r="K12" s="8">
        <v>3.47</v>
      </c>
      <c r="L12" s="9">
        <f>SUM(D12:K12)</f>
        <v>709.62</v>
      </c>
    </row>
    <row r="13" spans="1:12" hidden="1" outlineLevel="1" x14ac:dyDescent="0.25">
      <c r="C13" s="8" t="s">
        <v>20</v>
      </c>
      <c r="D13" s="38">
        <f t="shared" ref="D13:L13" si="1">SUM(D9:D10)-D11-D12</f>
        <v>9219.34</v>
      </c>
      <c r="E13" s="9">
        <f t="shared" si="1"/>
        <v>717921.66999999993</v>
      </c>
      <c r="F13" s="9"/>
      <c r="G13" s="9">
        <f t="shared" si="1"/>
        <v>15208.04</v>
      </c>
      <c r="H13" s="9">
        <f t="shared" si="1"/>
        <v>39.279999999999994</v>
      </c>
      <c r="I13" s="9">
        <f t="shared" si="1"/>
        <v>53.05</v>
      </c>
      <c r="J13" s="9">
        <f t="shared" si="1"/>
        <v>190.08</v>
      </c>
      <c r="K13" s="9">
        <f t="shared" si="1"/>
        <v>78.37</v>
      </c>
      <c r="L13" s="9">
        <f t="shared" si="1"/>
        <v>742709.83</v>
      </c>
    </row>
    <row r="14" spans="1:12" hidden="1" outlineLevel="1" x14ac:dyDescent="0.25">
      <c r="C14" s="13" t="s">
        <v>16</v>
      </c>
      <c r="D14" s="37">
        <v>378.99</v>
      </c>
      <c r="E14" s="9">
        <v>373366.79</v>
      </c>
      <c r="F14" s="9">
        <v>2418.4499999999998</v>
      </c>
      <c r="G14" s="8"/>
      <c r="H14" s="9">
        <v>0.6</v>
      </c>
      <c r="I14" s="8">
        <v>6.02</v>
      </c>
      <c r="J14" s="9">
        <v>0.28000000000000003</v>
      </c>
      <c r="K14" s="8"/>
      <c r="L14" s="9">
        <f>SUM(D14:K14)</f>
        <v>376171.13</v>
      </c>
    </row>
    <row r="15" spans="1:12" hidden="1" outlineLevel="1" x14ac:dyDescent="0.25">
      <c r="C15" s="11" t="s">
        <v>17</v>
      </c>
      <c r="D15" s="37"/>
      <c r="E15" s="8"/>
      <c r="F15" s="8"/>
      <c r="G15" s="8"/>
      <c r="H15" s="8"/>
      <c r="I15" s="8"/>
      <c r="J15" s="8"/>
      <c r="K15" s="8"/>
      <c r="L15" s="9"/>
    </row>
    <row r="16" spans="1:12" hidden="1" outlineLevel="1" x14ac:dyDescent="0.25">
      <c r="C16" s="12" t="s">
        <v>18</v>
      </c>
      <c r="D16" s="37"/>
      <c r="E16" s="9"/>
      <c r="F16" s="9"/>
      <c r="G16" s="8"/>
      <c r="H16" s="8"/>
      <c r="I16" s="8"/>
      <c r="J16" s="8"/>
      <c r="K16" s="8">
        <v>9.09</v>
      </c>
      <c r="L16" s="9">
        <f>SUM(D16:K16)</f>
        <v>9.09</v>
      </c>
    </row>
    <row r="17" spans="3:12" hidden="1" outlineLevel="1" x14ac:dyDescent="0.25">
      <c r="C17" s="8" t="s">
        <v>21</v>
      </c>
      <c r="D17" s="38">
        <f t="shared" ref="D17:K17" si="2">SUM(D13:D14)-D15-D16</f>
        <v>9598.33</v>
      </c>
      <c r="E17" s="9">
        <f t="shared" si="2"/>
        <v>1091288.46</v>
      </c>
      <c r="F17" s="9">
        <f t="shared" si="2"/>
        <v>2418.4499999999998</v>
      </c>
      <c r="G17" s="9">
        <f t="shared" si="2"/>
        <v>15208.04</v>
      </c>
      <c r="H17" s="9">
        <f t="shared" si="2"/>
        <v>39.879999999999995</v>
      </c>
      <c r="I17" s="9">
        <f t="shared" si="2"/>
        <v>59.069999999999993</v>
      </c>
      <c r="J17" s="9">
        <f t="shared" si="2"/>
        <v>190.36</v>
      </c>
      <c r="K17" s="9">
        <f t="shared" si="2"/>
        <v>69.28</v>
      </c>
      <c r="L17" s="9">
        <f>SUM(D17:K17)</f>
        <v>1118871.8700000001</v>
      </c>
    </row>
    <row r="18" spans="3:12" hidden="1" outlineLevel="1" x14ac:dyDescent="0.25">
      <c r="C18" s="8"/>
      <c r="D18" s="37"/>
      <c r="E18" s="8"/>
      <c r="F18" s="8"/>
      <c r="G18" s="8"/>
      <c r="H18" s="8"/>
      <c r="I18" s="8"/>
      <c r="J18" s="8"/>
      <c r="K18" s="8"/>
      <c r="L18" s="9"/>
    </row>
    <row r="19" spans="3:12" hidden="1" outlineLevel="1" x14ac:dyDescent="0.25">
      <c r="C19" s="7" t="s">
        <v>22</v>
      </c>
      <c r="D19" s="37"/>
      <c r="E19" s="8"/>
      <c r="F19" s="8"/>
      <c r="G19" s="8"/>
      <c r="H19" s="8"/>
      <c r="I19" s="8"/>
      <c r="J19" s="8"/>
      <c r="K19" s="8"/>
      <c r="L19" s="9"/>
    </row>
    <row r="20" spans="3:12" hidden="1" outlineLevel="1" x14ac:dyDescent="0.25">
      <c r="C20" s="8" t="s">
        <v>23</v>
      </c>
      <c r="D20" s="37">
        <v>274.19</v>
      </c>
      <c r="E20" s="9">
        <v>2484.2600000000002</v>
      </c>
      <c r="F20" s="9"/>
      <c r="G20" s="8">
        <v>530.86</v>
      </c>
      <c r="H20" s="8">
        <v>12.24</v>
      </c>
      <c r="I20" s="8">
        <v>6.01</v>
      </c>
      <c r="J20" s="8">
        <v>40.17</v>
      </c>
      <c r="K20" s="8">
        <v>9.9600000000000009</v>
      </c>
      <c r="L20" s="9">
        <f t="shared" ref="L20:L29" si="3">SUM(D20:K20)</f>
        <v>3357.6900000000005</v>
      </c>
    </row>
    <row r="21" spans="3:12" hidden="1" outlineLevel="1" x14ac:dyDescent="0.25">
      <c r="C21" s="13" t="s">
        <v>24</v>
      </c>
      <c r="D21" s="37">
        <v>280.74</v>
      </c>
      <c r="E21" s="14">
        <v>10725.99</v>
      </c>
      <c r="F21" s="14"/>
      <c r="G21" s="8">
        <v>530.86</v>
      </c>
      <c r="H21" s="8">
        <v>11.78</v>
      </c>
      <c r="I21" s="8">
        <v>6.15</v>
      </c>
      <c r="J21" s="8">
        <v>35.200000000000003</v>
      </c>
      <c r="K21" s="8">
        <v>12.39</v>
      </c>
      <c r="L21" s="9">
        <f t="shared" si="3"/>
        <v>11603.11</v>
      </c>
    </row>
    <row r="22" spans="3:12" hidden="1" outlineLevel="1" x14ac:dyDescent="0.25">
      <c r="C22" s="12" t="s">
        <v>25</v>
      </c>
      <c r="D22" s="37"/>
      <c r="E22" s="8">
        <v>22.75</v>
      </c>
      <c r="F22" s="8"/>
      <c r="G22" s="8">
        <v>630.03</v>
      </c>
      <c r="H22" s="8"/>
      <c r="I22" s="8"/>
      <c r="J22" s="8"/>
      <c r="K22" s="8"/>
      <c r="L22" s="9">
        <f t="shared" si="3"/>
        <v>652.78</v>
      </c>
    </row>
    <row r="23" spans="3:12" hidden="1" outlineLevel="1" x14ac:dyDescent="0.25">
      <c r="C23" s="8" t="s">
        <v>19</v>
      </c>
      <c r="D23" s="38">
        <f t="shared" ref="D23:K23" si="4">SUM(D20:D21)-D22</f>
        <v>554.93000000000006</v>
      </c>
      <c r="E23" s="9">
        <f t="shared" si="4"/>
        <v>13187.5</v>
      </c>
      <c r="F23" s="9"/>
      <c r="G23" s="9">
        <f t="shared" si="4"/>
        <v>431.69000000000005</v>
      </c>
      <c r="H23" s="9">
        <f t="shared" si="4"/>
        <v>24.02</v>
      </c>
      <c r="I23" s="9">
        <f t="shared" si="4"/>
        <v>12.16</v>
      </c>
      <c r="J23" s="9">
        <f t="shared" si="4"/>
        <v>75.37</v>
      </c>
      <c r="K23" s="9">
        <f t="shared" si="4"/>
        <v>22.35</v>
      </c>
      <c r="L23" s="9">
        <f t="shared" si="3"/>
        <v>14308.020000000002</v>
      </c>
    </row>
    <row r="24" spans="3:12" hidden="1" outlineLevel="1" x14ac:dyDescent="0.25">
      <c r="C24" s="13" t="s">
        <v>24</v>
      </c>
      <c r="D24" s="37">
        <v>285.27999999999997</v>
      </c>
      <c r="E24" s="9">
        <v>13087.89</v>
      </c>
      <c r="F24" s="9"/>
      <c r="G24" s="8">
        <v>361.19</v>
      </c>
      <c r="H24" s="9">
        <v>9.02</v>
      </c>
      <c r="I24" s="8">
        <v>6.06</v>
      </c>
      <c r="J24" s="9">
        <v>39.130000000000003</v>
      </c>
      <c r="K24" s="8">
        <v>10.58</v>
      </c>
      <c r="L24" s="9">
        <f t="shared" si="3"/>
        <v>13799.15</v>
      </c>
    </row>
    <row r="25" spans="3:12" hidden="1" outlineLevel="1" x14ac:dyDescent="0.25">
      <c r="C25" s="12" t="s">
        <v>25</v>
      </c>
      <c r="D25" s="37"/>
      <c r="E25" s="9">
        <v>24</v>
      </c>
      <c r="F25" s="9"/>
      <c r="G25" s="8"/>
      <c r="H25" s="8"/>
      <c r="I25" s="8"/>
      <c r="J25" s="8"/>
      <c r="K25" s="8">
        <v>0.95</v>
      </c>
      <c r="L25" s="9">
        <f t="shared" si="3"/>
        <v>24.95</v>
      </c>
    </row>
    <row r="26" spans="3:12" hidden="1" outlineLevel="1" x14ac:dyDescent="0.25">
      <c r="C26" s="8" t="s">
        <v>26</v>
      </c>
      <c r="D26" s="38">
        <f t="shared" ref="D26:K26" si="5">SUM(D23:D24)-D25</f>
        <v>840.21</v>
      </c>
      <c r="E26" s="9">
        <f t="shared" si="5"/>
        <v>26251.39</v>
      </c>
      <c r="F26" s="9"/>
      <c r="G26" s="9">
        <f t="shared" si="5"/>
        <v>792.88000000000011</v>
      </c>
      <c r="H26" s="9">
        <f t="shared" si="5"/>
        <v>33.04</v>
      </c>
      <c r="I26" s="9">
        <f t="shared" si="5"/>
        <v>18.22</v>
      </c>
      <c r="J26" s="9">
        <f t="shared" si="5"/>
        <v>114.5</v>
      </c>
      <c r="K26" s="9">
        <f t="shared" si="5"/>
        <v>31.98</v>
      </c>
      <c r="L26" s="9">
        <f t="shared" si="3"/>
        <v>28082.22</v>
      </c>
    </row>
    <row r="27" spans="3:12" hidden="1" outlineLevel="1" x14ac:dyDescent="0.25">
      <c r="C27" s="13" t="s">
        <v>24</v>
      </c>
      <c r="D27" s="37">
        <v>293.14</v>
      </c>
      <c r="E27" s="9">
        <v>17342.169999999998</v>
      </c>
      <c r="F27" s="9">
        <v>483.69</v>
      </c>
      <c r="G27" s="8">
        <v>361.19</v>
      </c>
      <c r="H27" s="9">
        <v>2.44</v>
      </c>
      <c r="I27" s="8">
        <v>6.06</v>
      </c>
      <c r="J27" s="9">
        <v>38.43</v>
      </c>
      <c r="K27" s="8">
        <v>8.85</v>
      </c>
      <c r="L27" s="9">
        <f t="shared" si="3"/>
        <v>18535.969999999994</v>
      </c>
    </row>
    <row r="28" spans="3:12" hidden="1" outlineLevel="1" x14ac:dyDescent="0.25">
      <c r="C28" s="12" t="s">
        <v>25</v>
      </c>
      <c r="D28" s="37"/>
      <c r="E28" s="9"/>
      <c r="F28" s="9"/>
      <c r="G28" s="8"/>
      <c r="H28" s="8"/>
      <c r="I28" s="8"/>
      <c r="J28" s="8"/>
      <c r="K28" s="8">
        <v>4.57</v>
      </c>
      <c r="L28" s="9">
        <f t="shared" si="3"/>
        <v>4.57</v>
      </c>
    </row>
    <row r="29" spans="3:12" hidden="1" outlineLevel="1" x14ac:dyDescent="0.25">
      <c r="C29" s="8" t="s">
        <v>27</v>
      </c>
      <c r="D29" s="38">
        <f t="shared" ref="D29:K29" si="6">SUM(D26:D27)-D28</f>
        <v>1133.3499999999999</v>
      </c>
      <c r="E29" s="9">
        <f t="shared" si="6"/>
        <v>43593.56</v>
      </c>
      <c r="F29" s="9">
        <f t="shared" si="6"/>
        <v>483.69</v>
      </c>
      <c r="G29" s="9">
        <f t="shared" si="6"/>
        <v>1154.0700000000002</v>
      </c>
      <c r="H29" s="9">
        <f t="shared" si="6"/>
        <v>35.479999999999997</v>
      </c>
      <c r="I29" s="9">
        <f t="shared" si="6"/>
        <v>24.279999999999998</v>
      </c>
      <c r="J29" s="9">
        <f t="shared" si="6"/>
        <v>152.93</v>
      </c>
      <c r="K29" s="9">
        <f t="shared" si="6"/>
        <v>36.26</v>
      </c>
      <c r="L29" s="9">
        <f t="shared" si="3"/>
        <v>46613.62</v>
      </c>
    </row>
    <row r="30" spans="3:12" hidden="1" outlineLevel="1" x14ac:dyDescent="0.25">
      <c r="C30" s="8"/>
      <c r="D30" s="38"/>
      <c r="E30" s="9"/>
      <c r="F30" s="9"/>
      <c r="G30" s="9"/>
      <c r="H30" s="9"/>
      <c r="I30" s="9"/>
      <c r="J30" s="9"/>
      <c r="K30" s="9"/>
      <c r="L30" s="9"/>
    </row>
    <row r="31" spans="3:12" hidden="1" outlineLevel="1" x14ac:dyDescent="0.25">
      <c r="C31" s="8" t="s">
        <v>28</v>
      </c>
      <c r="D31" s="37"/>
      <c r="E31" s="8"/>
      <c r="F31" s="8"/>
      <c r="G31" s="8"/>
      <c r="H31" s="8"/>
      <c r="I31" s="8"/>
      <c r="J31" s="8"/>
      <c r="K31" s="8"/>
      <c r="L31" s="9"/>
    </row>
    <row r="32" spans="3:12" hidden="1" outlineLevel="1" x14ac:dyDescent="0.25">
      <c r="C32" s="13" t="s">
        <v>29</v>
      </c>
      <c r="D32" s="38">
        <f t="shared" ref="D32:K32" si="7">D9-D23</f>
        <v>8285.42</v>
      </c>
      <c r="E32" s="9">
        <f t="shared" si="7"/>
        <v>435812.94999999995</v>
      </c>
      <c r="F32" s="9">
        <f t="shared" si="7"/>
        <v>0</v>
      </c>
      <c r="G32" s="9">
        <f t="shared" si="7"/>
        <v>14776.35</v>
      </c>
      <c r="H32" s="9">
        <f t="shared" si="7"/>
        <v>14.209999999999997</v>
      </c>
      <c r="I32" s="9">
        <f t="shared" si="7"/>
        <v>39.769999999999996</v>
      </c>
      <c r="J32" s="9">
        <f t="shared" si="7"/>
        <v>102.66</v>
      </c>
      <c r="K32" s="9">
        <f t="shared" si="7"/>
        <v>52.98</v>
      </c>
      <c r="L32" s="9">
        <f>SUM(D32:K32)</f>
        <v>459084.33999999991</v>
      </c>
    </row>
    <row r="33" spans="3:12" hidden="1" outlineLevel="1" x14ac:dyDescent="0.25">
      <c r="C33" s="12" t="s">
        <v>30</v>
      </c>
      <c r="D33" s="38">
        <f t="shared" ref="D33:K33" si="8">D13-D26</f>
        <v>8379.130000000001</v>
      </c>
      <c r="E33" s="9">
        <f t="shared" si="8"/>
        <v>691670.27999999991</v>
      </c>
      <c r="F33" s="9">
        <f t="shared" si="8"/>
        <v>0</v>
      </c>
      <c r="G33" s="9">
        <f t="shared" si="8"/>
        <v>14415.16</v>
      </c>
      <c r="H33" s="9">
        <f t="shared" si="8"/>
        <v>6.2399999999999949</v>
      </c>
      <c r="I33" s="9">
        <f t="shared" si="8"/>
        <v>34.83</v>
      </c>
      <c r="J33" s="9">
        <f t="shared" si="8"/>
        <v>75.580000000000013</v>
      </c>
      <c r="K33" s="9">
        <f t="shared" si="8"/>
        <v>46.39</v>
      </c>
      <c r="L33" s="9">
        <f>SUM(D33:K33)</f>
        <v>714627.60999999987</v>
      </c>
    </row>
    <row r="34" spans="3:12" hidden="1" outlineLevel="1" x14ac:dyDescent="0.25">
      <c r="C34" s="12" t="s">
        <v>31</v>
      </c>
      <c r="D34" s="38">
        <f t="shared" ref="D34:K34" si="9">D17-D29</f>
        <v>8464.98</v>
      </c>
      <c r="E34" s="9">
        <f t="shared" si="9"/>
        <v>1047694.8999999999</v>
      </c>
      <c r="F34" s="9">
        <f t="shared" si="9"/>
        <v>1934.7599999999998</v>
      </c>
      <c r="G34" s="9">
        <f t="shared" si="9"/>
        <v>14053.970000000001</v>
      </c>
      <c r="H34" s="9">
        <f t="shared" si="9"/>
        <v>4.3999999999999986</v>
      </c>
      <c r="I34" s="9">
        <f t="shared" si="9"/>
        <v>34.789999999999992</v>
      </c>
      <c r="J34" s="9">
        <f t="shared" si="9"/>
        <v>37.430000000000007</v>
      </c>
      <c r="K34" s="9">
        <f t="shared" si="9"/>
        <v>33.020000000000003</v>
      </c>
      <c r="L34" s="9">
        <f>SUM(D34:K34)</f>
        <v>1072258.2499999998</v>
      </c>
    </row>
    <row r="35" spans="3:12" hidden="1" outlineLevel="1" x14ac:dyDescent="0.25"/>
    <row r="36" spans="3:12" hidden="1" outlineLevel="1" x14ac:dyDescent="0.25">
      <c r="C36" s="5" t="s">
        <v>32</v>
      </c>
      <c r="D36" s="39">
        <f t="shared" ref="D36:L36" si="10">D21/D9/(1-5%)</f>
        <v>3.3428064440173093E-2</v>
      </c>
      <c r="E36" s="15">
        <f t="shared" si="10"/>
        <v>2.5145889696711183E-2</v>
      </c>
      <c r="F36" s="15" t="e">
        <f t="shared" si="10"/>
        <v>#DIV/0!</v>
      </c>
      <c r="G36" s="15">
        <f t="shared" si="10"/>
        <v>3.6743722399467646E-2</v>
      </c>
      <c r="H36" s="15">
        <f t="shared" si="10"/>
        <v>0.32435260266806176</v>
      </c>
      <c r="I36" s="15">
        <f t="shared" si="10"/>
        <v>0.12466174100763174</v>
      </c>
      <c r="J36" s="15">
        <f t="shared" si="10"/>
        <v>0.20812577418944769</v>
      </c>
      <c r="K36" s="15">
        <f t="shared" si="10"/>
        <v>0.17313295185394792</v>
      </c>
      <c r="L36" s="15">
        <f t="shared" si="10"/>
        <v>2.5800585374888604E-2</v>
      </c>
    </row>
    <row r="37" spans="3:12" hidden="1" outlineLevel="1" x14ac:dyDescent="0.25">
      <c r="D37" s="39">
        <f t="shared" ref="D37:L37" si="11">D24/D9/(1-5%)</f>
        <v>3.3968647942910088E-2</v>
      </c>
      <c r="E37" s="15">
        <f t="shared" si="11"/>
        <v>3.0683101354997473E-2</v>
      </c>
      <c r="F37" s="15" t="e">
        <f t="shared" si="11"/>
        <v>#DIV/0!</v>
      </c>
      <c r="G37" s="15">
        <f t="shared" si="11"/>
        <v>2.4999934245307085E-2</v>
      </c>
      <c r="H37" s="15">
        <f t="shared" si="11"/>
        <v>0.24835827470848193</v>
      </c>
      <c r="I37" s="15">
        <f t="shared" si="11"/>
        <v>0.12283742284654443</v>
      </c>
      <c r="J37" s="15">
        <f t="shared" si="11"/>
        <v>0.23136254386457636</v>
      </c>
      <c r="K37" s="15">
        <f t="shared" si="11"/>
        <v>0.14784072886317748</v>
      </c>
      <c r="L37" s="15">
        <f t="shared" si="11"/>
        <v>3.0683682881218401E-2</v>
      </c>
    </row>
    <row r="38" spans="3:12" hidden="1" outlineLevel="1" x14ac:dyDescent="0.25">
      <c r="D38" s="39">
        <f t="shared" ref="D38:L38" si="12">D27/D13/(1-5%)</f>
        <v>3.346968666440673E-2</v>
      </c>
      <c r="E38" s="15">
        <f t="shared" si="12"/>
        <v>2.542744780147629E-2</v>
      </c>
      <c r="F38" s="15" t="e">
        <f t="shared" si="12"/>
        <v>#DIV/0!</v>
      </c>
      <c r="G38" s="15">
        <f t="shared" si="12"/>
        <v>2.4999934245307085E-2</v>
      </c>
      <c r="H38" s="15">
        <f t="shared" si="12"/>
        <v>6.5387501339907825E-2</v>
      </c>
      <c r="I38" s="15">
        <f t="shared" si="12"/>
        <v>0.12024405972518479</v>
      </c>
      <c r="J38" s="15">
        <f t="shared" si="12"/>
        <v>0.21281897926634766</v>
      </c>
      <c r="K38" s="15">
        <f t="shared" si="12"/>
        <v>0.11886933104101327</v>
      </c>
      <c r="L38" s="15">
        <f t="shared" si="12"/>
        <v>2.6270754176528199E-2</v>
      </c>
    </row>
    <row r="39" spans="3:12" hidden="1" outlineLevel="1" x14ac:dyDescent="0.25"/>
    <row r="40" spans="3:12" hidden="1" outlineLevel="1" x14ac:dyDescent="0.25">
      <c r="C40" s="5" t="s">
        <v>33</v>
      </c>
      <c r="D40" s="40">
        <f t="shared" ref="D40:L40" si="13">1/D36</f>
        <v>29.914983614732492</v>
      </c>
      <c r="E40" s="16">
        <f t="shared" si="13"/>
        <v>39.767930745786636</v>
      </c>
      <c r="F40" s="16" t="e">
        <f t="shared" si="13"/>
        <v>#DIV/0!</v>
      </c>
      <c r="G40" s="16">
        <f t="shared" si="13"/>
        <v>27.215533285612029</v>
      </c>
      <c r="H40" s="16">
        <f t="shared" si="13"/>
        <v>3.0830645161290318</v>
      </c>
      <c r="I40" s="16">
        <f t="shared" si="13"/>
        <v>8.0217073170731705</v>
      </c>
      <c r="J40" s="16">
        <f t="shared" si="13"/>
        <v>4.8047869318181808</v>
      </c>
      <c r="K40" s="16">
        <f t="shared" si="13"/>
        <v>5.775907990314769</v>
      </c>
      <c r="L40" s="16">
        <f t="shared" si="13"/>
        <v>38.758810525798687</v>
      </c>
    </row>
    <row r="41" spans="3:12" hidden="1" outlineLevel="1" x14ac:dyDescent="0.25">
      <c r="D41" s="40">
        <f t="shared" ref="D41:L42" si="14">1/D37</f>
        <v>29.438910894559736</v>
      </c>
      <c r="E41" s="16">
        <f t="shared" si="14"/>
        <v>32.591229564123779</v>
      </c>
      <c r="F41" s="16" t="e">
        <f t="shared" si="14"/>
        <v>#DIV/0!</v>
      </c>
      <c r="G41" s="16">
        <f t="shared" si="14"/>
        <v>40.000105207785381</v>
      </c>
      <c r="H41" s="16">
        <f t="shared" si="14"/>
        <v>4.0264412416851441</v>
      </c>
      <c r="I41" s="16">
        <f t="shared" si="14"/>
        <v>8.1408415841584159</v>
      </c>
      <c r="J41" s="16">
        <f t="shared" si="14"/>
        <v>4.3222208024533604</v>
      </c>
      <c r="K41" s="16">
        <f t="shared" si="14"/>
        <v>6.7640359168241959</v>
      </c>
      <c r="L41" s="16">
        <f t="shared" si="14"/>
        <v>32.59061188551469</v>
      </c>
    </row>
    <row r="42" spans="3:12" hidden="1" outlineLevel="1" x14ac:dyDescent="0.25">
      <c r="D42" s="40">
        <f t="shared" si="14"/>
        <v>29.877781947192471</v>
      </c>
      <c r="E42" s="16">
        <f t="shared" si="14"/>
        <v>39.32758048733232</v>
      </c>
      <c r="F42" s="16" t="e">
        <f t="shared" si="14"/>
        <v>#DIV/0!</v>
      </c>
      <c r="G42" s="16">
        <f t="shared" si="14"/>
        <v>40.000105207785381</v>
      </c>
      <c r="H42" s="16">
        <f t="shared" si="14"/>
        <v>15.293442622950817</v>
      </c>
      <c r="I42" s="16">
        <f t="shared" si="14"/>
        <v>8.3164191419141904</v>
      </c>
      <c r="J42" s="16">
        <f t="shared" si="14"/>
        <v>4.6988290398126473</v>
      </c>
      <c r="K42" s="16">
        <f t="shared" si="14"/>
        <v>8.4125988700564971</v>
      </c>
      <c r="L42" s="16">
        <f t="shared" si="14"/>
        <v>38.06514245005792</v>
      </c>
    </row>
    <row r="43" spans="3:12" hidden="1" outlineLevel="1" x14ac:dyDescent="0.25"/>
    <row r="44" spans="3:12" hidden="1" outlineLevel="1" x14ac:dyDescent="0.25">
      <c r="C44" s="5" t="s">
        <v>34</v>
      </c>
      <c r="D44" s="40">
        <f t="shared" ref="D44:L44" si="15">D32/D9</f>
        <v>0.93722759845481229</v>
      </c>
      <c r="E44" s="16">
        <f t="shared" si="15"/>
        <v>0.97062920538275632</v>
      </c>
      <c r="F44" s="16" t="e">
        <f t="shared" si="15"/>
        <v>#DIV/0!</v>
      </c>
      <c r="G44" s="16">
        <f t="shared" si="15"/>
        <v>0.97161435661663165</v>
      </c>
      <c r="H44" s="16">
        <f t="shared" si="15"/>
        <v>0.37169761967041587</v>
      </c>
      <c r="I44" s="16">
        <f t="shared" si="15"/>
        <v>0.76583862892355081</v>
      </c>
      <c r="J44" s="16">
        <f t="shared" si="15"/>
        <v>0.57664438577767785</v>
      </c>
      <c r="K44" s="16">
        <f t="shared" si="15"/>
        <v>0.70330545599362804</v>
      </c>
      <c r="L44" s="16">
        <f t="shared" si="15"/>
        <v>0.96977555784803948</v>
      </c>
    </row>
    <row r="45" spans="3:12" hidden="1" outlineLevel="1" x14ac:dyDescent="0.25">
      <c r="D45" s="40">
        <f t="shared" ref="D45:L45" si="16">D33/D13</f>
        <v>0.90886440894901377</v>
      </c>
      <c r="E45" s="16">
        <f t="shared" si="16"/>
        <v>0.96343418635071987</v>
      </c>
      <c r="F45" s="16" t="e">
        <f t="shared" si="16"/>
        <v>#DIV/0!</v>
      </c>
      <c r="G45" s="16">
        <f t="shared" si="16"/>
        <v>0.94786441908358998</v>
      </c>
      <c r="H45" s="16">
        <f t="shared" si="16"/>
        <v>0.15885947046843166</v>
      </c>
      <c r="I45" s="16">
        <f t="shared" si="16"/>
        <v>0.65655042412818099</v>
      </c>
      <c r="J45" s="16">
        <f t="shared" si="16"/>
        <v>0.3976220538720539</v>
      </c>
      <c r="K45" s="16">
        <f t="shared" si="16"/>
        <v>0.59193568967717236</v>
      </c>
      <c r="L45" s="16">
        <f t="shared" si="16"/>
        <v>0.96218951350085125</v>
      </c>
    </row>
    <row r="46" spans="3:12" hidden="1" outlineLevel="1" x14ac:dyDescent="0.25">
      <c r="D46" s="40">
        <f t="shared" ref="D46:L46" si="17">D34/D17</f>
        <v>0.88192216771042464</v>
      </c>
      <c r="E46" s="16">
        <f t="shared" si="17"/>
        <v>0.96005312839100299</v>
      </c>
      <c r="F46" s="16">
        <f t="shared" si="17"/>
        <v>0.79999999999999993</v>
      </c>
      <c r="G46" s="16">
        <f t="shared" si="17"/>
        <v>0.92411448155054832</v>
      </c>
      <c r="H46" s="16">
        <f t="shared" si="17"/>
        <v>0.11033099297893678</v>
      </c>
      <c r="I46" s="16">
        <f t="shared" si="17"/>
        <v>0.58896224818012521</v>
      </c>
      <c r="J46" s="16">
        <f t="shared" si="17"/>
        <v>0.19662744274007146</v>
      </c>
      <c r="K46" s="16">
        <f t="shared" si="17"/>
        <v>0.47661662817551964</v>
      </c>
      <c r="L46" s="16">
        <f t="shared" si="17"/>
        <v>0.95833873274515313</v>
      </c>
    </row>
    <row r="47" spans="3:12" hidden="1" outlineLevel="1" x14ac:dyDescent="0.25"/>
    <row r="48" spans="3:12" hidden="1" outlineLevel="1" x14ac:dyDescent="0.25"/>
    <row r="49" spans="1:35" hidden="1" outlineLevel="1" x14ac:dyDescent="0.25"/>
    <row r="50" spans="1:35" outlineLevel="1" x14ac:dyDescent="0.25">
      <c r="A50" s="5" t="str">
        <f>Assumptions!A1</f>
        <v>Plant Year</v>
      </c>
      <c r="D50" s="35">
        <f>Assumptions!M1</f>
        <v>10</v>
      </c>
      <c r="E50" s="5">
        <f>Assumptions!N1</f>
        <v>11</v>
      </c>
      <c r="F50" s="5">
        <f>Assumptions!O1</f>
        <v>12</v>
      </c>
      <c r="G50" s="5">
        <f>Assumptions!P1</f>
        <v>13</v>
      </c>
      <c r="H50" s="5">
        <f>Assumptions!Q1</f>
        <v>14</v>
      </c>
      <c r="I50" s="5">
        <f>Assumptions!R1</f>
        <v>15</v>
      </c>
      <c r="J50" s="5">
        <f>Assumptions!S1</f>
        <v>16</v>
      </c>
      <c r="K50" s="5">
        <f>Assumptions!T1</f>
        <v>17</v>
      </c>
      <c r="L50" s="5">
        <f>Assumptions!U1</f>
        <v>18</v>
      </c>
      <c r="M50" s="5">
        <f>Assumptions!V1</f>
        <v>19</v>
      </c>
      <c r="N50" s="5">
        <f>Assumptions!W1</f>
        <v>20</v>
      </c>
      <c r="O50" s="5">
        <f>Assumptions!X1</f>
        <v>21</v>
      </c>
      <c r="P50" s="5">
        <f>Assumptions!Y1</f>
        <v>22</v>
      </c>
      <c r="Q50" s="5">
        <f>Assumptions!Z1</f>
        <v>23</v>
      </c>
      <c r="R50" s="5">
        <f>Assumptions!AA1</f>
        <v>24</v>
      </c>
      <c r="S50" s="5">
        <f>Assumptions!AB1</f>
        <v>25</v>
      </c>
      <c r="T50" s="5">
        <f>Assumptions!AC1</f>
        <v>26</v>
      </c>
      <c r="U50" s="5">
        <f>Assumptions!AD1</f>
        <v>27</v>
      </c>
      <c r="V50" s="5">
        <f>Assumptions!AE1</f>
        <v>28</v>
      </c>
      <c r="W50" s="5">
        <f>Assumptions!AF1</f>
        <v>29</v>
      </c>
      <c r="X50" s="5">
        <f>Assumptions!AG1</f>
        <v>30</v>
      </c>
      <c r="Y50" s="5">
        <f>Assumptions!AH1</f>
        <v>31</v>
      </c>
      <c r="Z50" s="5">
        <f>Assumptions!AI1</f>
        <v>32</v>
      </c>
      <c r="AA50" s="5">
        <f>Assumptions!AJ1</f>
        <v>33</v>
      </c>
      <c r="AB50" s="5">
        <f>Assumptions!AK1</f>
        <v>34</v>
      </c>
      <c r="AC50" s="5">
        <f>Assumptions!AL1</f>
        <v>35</v>
      </c>
      <c r="AD50" s="5">
        <f>Assumptions!AM1</f>
        <v>36</v>
      </c>
      <c r="AE50" s="5">
        <f>Assumptions!AN1</f>
        <v>37</v>
      </c>
      <c r="AF50" s="5">
        <f>Assumptions!AO1</f>
        <v>38</v>
      </c>
      <c r="AG50" s="5">
        <f>Assumptions!AP1</f>
        <v>39</v>
      </c>
      <c r="AH50" s="5">
        <f>Assumptions!AQ1</f>
        <v>40</v>
      </c>
      <c r="AI50" s="5">
        <f>Assumptions!AR1</f>
        <v>41</v>
      </c>
    </row>
    <row r="51" spans="1:35" outlineLevel="1" x14ac:dyDescent="0.25">
      <c r="A51" s="5" t="s">
        <v>35</v>
      </c>
      <c r="D51" s="35">
        <f>Assumptions!M3</f>
        <v>365</v>
      </c>
      <c r="E51" s="5">
        <f>Assumptions!N3</f>
        <v>365</v>
      </c>
      <c r="F51" s="5">
        <f>Assumptions!O3</f>
        <v>366</v>
      </c>
      <c r="G51" s="5">
        <f>Assumptions!P3</f>
        <v>365</v>
      </c>
      <c r="H51" s="5">
        <f>Assumptions!Q3</f>
        <v>365</v>
      </c>
      <c r="I51" s="5">
        <f>Assumptions!R3</f>
        <v>365</v>
      </c>
      <c r="J51" s="5">
        <f>Assumptions!S3</f>
        <v>366</v>
      </c>
      <c r="K51" s="5">
        <f>Assumptions!T3</f>
        <v>365</v>
      </c>
      <c r="L51" s="5">
        <f>Assumptions!U3</f>
        <v>365</v>
      </c>
      <c r="M51" s="5">
        <f>Assumptions!V3</f>
        <v>365</v>
      </c>
      <c r="N51" s="5">
        <f>Assumptions!W3</f>
        <v>366</v>
      </c>
      <c r="O51" s="5">
        <f>Assumptions!X3</f>
        <v>365</v>
      </c>
      <c r="P51" s="5">
        <f>Assumptions!Y3</f>
        <v>365</v>
      </c>
      <c r="Q51" s="5">
        <f>Assumptions!Z3</f>
        <v>365</v>
      </c>
      <c r="R51" s="5">
        <f>Assumptions!AA3</f>
        <v>366</v>
      </c>
      <c r="S51" s="5">
        <f>Assumptions!AB3</f>
        <v>365</v>
      </c>
      <c r="T51" s="5">
        <f>Assumptions!AC3</f>
        <v>365</v>
      </c>
      <c r="U51" s="5">
        <f>Assumptions!AD3</f>
        <v>365</v>
      </c>
      <c r="V51" s="5">
        <f>Assumptions!AE3</f>
        <v>366</v>
      </c>
      <c r="W51" s="5">
        <f>Assumptions!AF3</f>
        <v>365</v>
      </c>
      <c r="X51" s="5">
        <f>Assumptions!AG3</f>
        <v>365</v>
      </c>
      <c r="Y51" s="5">
        <f>Assumptions!AH3</f>
        <v>365</v>
      </c>
      <c r="Z51" s="5">
        <f>Assumptions!AI3</f>
        <v>366</v>
      </c>
      <c r="AA51" s="5">
        <f>Assumptions!AJ3</f>
        <v>365</v>
      </c>
      <c r="AB51" s="5">
        <f>Assumptions!AK3</f>
        <v>365</v>
      </c>
      <c r="AC51" s="5">
        <f>Assumptions!AL3</f>
        <v>365</v>
      </c>
      <c r="AD51" s="5">
        <f>Assumptions!AM3</f>
        <v>366</v>
      </c>
      <c r="AE51" s="5">
        <f>Assumptions!AN3</f>
        <v>365</v>
      </c>
      <c r="AF51" s="5">
        <f>Assumptions!AO3</f>
        <v>365</v>
      </c>
      <c r="AG51" s="5">
        <f>Assumptions!AP3</f>
        <v>365</v>
      </c>
      <c r="AH51" s="5">
        <f>Assumptions!AQ3</f>
        <v>366</v>
      </c>
      <c r="AI51" s="5">
        <f>Assumptions!AR3</f>
        <v>268</v>
      </c>
    </row>
    <row r="52" spans="1:35" outlineLevel="1" x14ac:dyDescent="0.25">
      <c r="A52" s="5" t="s">
        <v>36</v>
      </c>
      <c r="B52" s="5">
        <f>SUM(D51:AI51)</f>
        <v>11591</v>
      </c>
    </row>
    <row r="53" spans="1:35" x14ac:dyDescent="0.25">
      <c r="A53" s="17" t="s">
        <v>37</v>
      </c>
      <c r="B53" s="17" t="s">
        <v>38</v>
      </c>
      <c r="D53" s="48">
        <f>Assumptions!M4</f>
        <v>44651</v>
      </c>
      <c r="E53" s="29">
        <f>Assumptions!N4</f>
        <v>45016</v>
      </c>
      <c r="F53" s="29">
        <f>Assumptions!O4</f>
        <v>45382</v>
      </c>
      <c r="G53" s="29">
        <f>Assumptions!P4</f>
        <v>45747</v>
      </c>
      <c r="H53" s="29">
        <f>Assumptions!Q4</f>
        <v>46112</v>
      </c>
      <c r="I53" s="29">
        <f>Assumptions!R4</f>
        <v>46477</v>
      </c>
      <c r="J53" s="29">
        <f>Assumptions!S4</f>
        <v>46843</v>
      </c>
      <c r="K53" s="29">
        <f>Assumptions!T4</f>
        <v>47208</v>
      </c>
      <c r="L53" s="29">
        <f>Assumptions!U4</f>
        <v>47573</v>
      </c>
      <c r="M53" s="29">
        <f>Assumptions!V4</f>
        <v>47938</v>
      </c>
      <c r="N53" s="29">
        <f>Assumptions!W4</f>
        <v>48304</v>
      </c>
      <c r="O53" s="29">
        <f>Assumptions!X4</f>
        <v>48669</v>
      </c>
      <c r="P53" s="29">
        <f>Assumptions!Y4</f>
        <v>49034</v>
      </c>
      <c r="Q53" s="29">
        <f>Assumptions!Z4</f>
        <v>49399</v>
      </c>
      <c r="R53" s="29">
        <f>Assumptions!AA4</f>
        <v>49765</v>
      </c>
      <c r="S53" s="29">
        <f>Assumptions!AB4</f>
        <v>50130</v>
      </c>
      <c r="T53" s="29">
        <f>Assumptions!AC4</f>
        <v>50495</v>
      </c>
      <c r="U53" s="29">
        <f>Assumptions!AD4</f>
        <v>50860</v>
      </c>
      <c r="V53" s="29">
        <f>Assumptions!AE4</f>
        <v>51226</v>
      </c>
      <c r="W53" s="29">
        <f>Assumptions!AF4</f>
        <v>51591</v>
      </c>
      <c r="X53" s="29">
        <f>Assumptions!AG4</f>
        <v>51956</v>
      </c>
      <c r="Y53" s="29">
        <f>Assumptions!AH4</f>
        <v>52321</v>
      </c>
      <c r="Z53" s="29">
        <f>Assumptions!AI4</f>
        <v>52687</v>
      </c>
      <c r="AA53" s="29">
        <f>Assumptions!AJ4</f>
        <v>53052</v>
      </c>
      <c r="AB53" s="29">
        <f>Assumptions!AK4</f>
        <v>53417</v>
      </c>
      <c r="AC53" s="29">
        <f>Assumptions!AL4</f>
        <v>53782</v>
      </c>
      <c r="AD53" s="29">
        <f>Assumptions!AM4</f>
        <v>54148</v>
      </c>
      <c r="AE53" s="29">
        <f>Assumptions!AN4</f>
        <v>54513</v>
      </c>
      <c r="AF53" s="29">
        <f>Assumptions!AO4</f>
        <v>54878</v>
      </c>
      <c r="AG53" s="29">
        <f>Assumptions!AP4</f>
        <v>55243</v>
      </c>
      <c r="AH53" s="29">
        <f>Assumptions!AQ4</f>
        <v>55609</v>
      </c>
      <c r="AI53" s="29">
        <f>Assumptions!AR4</f>
        <v>55974</v>
      </c>
    </row>
    <row r="54" spans="1:35" x14ac:dyDescent="0.25">
      <c r="A54" s="17" t="s">
        <v>50</v>
      </c>
      <c r="C54"/>
    </row>
    <row r="55" spans="1:35" x14ac:dyDescent="0.25">
      <c r="C55" s="33" t="s">
        <v>10</v>
      </c>
    </row>
    <row r="56" spans="1:35" x14ac:dyDescent="0.25">
      <c r="A56" s="19">
        <v>0.05</v>
      </c>
      <c r="C56" s="5" t="s">
        <v>39</v>
      </c>
      <c r="D56" s="41">
        <v>0.99</v>
      </c>
      <c r="E56" s="30">
        <f t="shared" ref="E56:S56" si="18">D56+D57-D58</f>
        <v>0.99</v>
      </c>
      <c r="F56" s="30">
        <f t="shared" si="18"/>
        <v>0.99</v>
      </c>
      <c r="G56" s="30">
        <f t="shared" si="18"/>
        <v>0.99</v>
      </c>
      <c r="H56" s="30">
        <f t="shared" si="18"/>
        <v>1.1993326835615103</v>
      </c>
      <c r="I56" s="30">
        <f t="shared" si="18"/>
        <v>1.1993326835615103</v>
      </c>
      <c r="J56" s="30">
        <f t="shared" si="18"/>
        <v>1.1993326835615103</v>
      </c>
      <c r="K56" s="30">
        <f t="shared" si="18"/>
        <v>1.1993326835615103</v>
      </c>
      <c r="L56" s="30">
        <f t="shared" si="18"/>
        <v>1.1993326835615103</v>
      </c>
      <c r="M56" s="30">
        <f t="shared" si="18"/>
        <v>1.4529281675341956</v>
      </c>
      <c r="N56" s="30">
        <f t="shared" si="18"/>
        <v>1.4529281675341956</v>
      </c>
      <c r="O56" s="30">
        <f t="shared" si="18"/>
        <v>1.4529281675341956</v>
      </c>
      <c r="P56" s="30">
        <f t="shared" si="18"/>
        <v>1.4529281675341956</v>
      </c>
      <c r="Q56" s="30">
        <f t="shared" si="18"/>
        <v>1.4529281675341956</v>
      </c>
      <c r="R56" s="30">
        <f t="shared" si="18"/>
        <v>1.7601456951423173</v>
      </c>
      <c r="S56" s="30">
        <f t="shared" si="18"/>
        <v>1.7601456951423173</v>
      </c>
      <c r="T56" s="30">
        <f t="shared" ref="T56" si="19">S56+S57-S58</f>
        <v>1.7601456951423173</v>
      </c>
      <c r="U56" s="30">
        <f t="shared" ref="U56" si="20">T56+T57-T58</f>
        <v>1.7601456951423173</v>
      </c>
      <c r="V56" s="30">
        <f t="shared" ref="V56" si="21">U56+U57-U58</f>
        <v>1.7601456951423173</v>
      </c>
      <c r="W56" s="30">
        <f t="shared" ref="W56" si="22">V56+V57-V58</f>
        <v>2.1323234949639147</v>
      </c>
      <c r="X56" s="30">
        <f t="shared" ref="X56" si="23">W56+W57-W58</f>
        <v>2.1323234949639147</v>
      </c>
      <c r="Y56" s="30">
        <f t="shared" ref="Y56" si="24">X56+X57-X58</f>
        <v>2.1323234949639147</v>
      </c>
      <c r="Z56" s="30">
        <f t="shared" ref="Z56" si="25">Y56+Y57-Y58</f>
        <v>2.1323234949639147</v>
      </c>
      <c r="AA56" s="30">
        <f t="shared" ref="AA56" si="26">Z56+Z57-Z58</f>
        <v>2.1323234949639147</v>
      </c>
      <c r="AB56" s="30">
        <f t="shared" ref="AB56" si="27">AA56+AA57-AA58</f>
        <v>2.5831972317538696</v>
      </c>
      <c r="AC56" s="30">
        <f t="shared" ref="AC56" si="28">AB56+AB57-AB58</f>
        <v>2.5831972317538696</v>
      </c>
      <c r="AD56" s="30">
        <f t="shared" ref="AD56" si="29">AC56+AC57-AC58</f>
        <v>2.5831972317538696</v>
      </c>
      <c r="AE56" s="30">
        <f t="shared" ref="AE56" si="30">AD56+AD57-AD58</f>
        <v>2.5831972317538696</v>
      </c>
      <c r="AF56" s="30">
        <f t="shared" ref="AF56" si="31">AE56+AE57-AE58</f>
        <v>2.5831972317538696</v>
      </c>
      <c r="AG56" s="30">
        <f t="shared" ref="AG56" si="32">AF56+AF57-AF58</f>
        <v>3.1294069375030631</v>
      </c>
      <c r="AH56" s="30">
        <f t="shared" ref="AH56" si="33">AG56+AG57-AG58</f>
        <v>3.1294069375030631</v>
      </c>
      <c r="AI56" s="30">
        <f t="shared" ref="AI56" si="34">AH56+AH57-AH58</f>
        <v>3.1294069375030631</v>
      </c>
    </row>
    <row r="57" spans="1:35" x14ac:dyDescent="0.25">
      <c r="A57" s="19"/>
      <c r="B57" s="16">
        <v>5</v>
      </c>
      <c r="C57" s="5" t="s">
        <v>40</v>
      </c>
      <c r="D57" s="40"/>
      <c r="E57" s="16"/>
      <c r="F57" s="16"/>
      <c r="G57" s="16">
        <f>G56*(1+Assumptions!$C$45)^'Depreciation Schedule'!$B$57</f>
        <v>1.1993326835615103</v>
      </c>
      <c r="H57" s="16"/>
      <c r="I57" s="16"/>
      <c r="J57" s="16"/>
      <c r="K57" s="16"/>
      <c r="L57" s="16">
        <f>L56*(1+Assumptions!$C$45)^'Depreciation Schedule'!$B$57</f>
        <v>1.4529281675341958</v>
      </c>
      <c r="M57" s="16"/>
      <c r="N57" s="16"/>
      <c r="O57" s="16"/>
      <c r="P57" s="16"/>
      <c r="Q57" s="16">
        <f>Q56*(1+Assumptions!$C$45)^'Depreciation Schedule'!$B$57</f>
        <v>1.7601456951423176</v>
      </c>
      <c r="R57" s="16"/>
      <c r="S57" s="16"/>
      <c r="T57" s="16"/>
      <c r="U57" s="16"/>
      <c r="V57" s="16">
        <f>V56*(1+Assumptions!$C$45)^'Depreciation Schedule'!$B$57</f>
        <v>2.1323234949639147</v>
      </c>
      <c r="W57" s="16"/>
      <c r="X57" s="16"/>
      <c r="Y57" s="16"/>
      <c r="Z57" s="16"/>
      <c r="AA57" s="16">
        <f>AA56*(1+Assumptions!$C$45)^'Depreciation Schedule'!$B$57</f>
        <v>2.5831972317538692</v>
      </c>
      <c r="AB57" s="16"/>
      <c r="AC57" s="16"/>
      <c r="AD57" s="16"/>
      <c r="AE57" s="16"/>
      <c r="AF57" s="16">
        <f>AF56*(1+Assumptions!$C$45)^'Depreciation Schedule'!$B$57</f>
        <v>3.1294069375030635</v>
      </c>
      <c r="AG57" s="16"/>
      <c r="AH57" s="16"/>
      <c r="AI57" s="16"/>
    </row>
    <row r="58" spans="1:35" x14ac:dyDescent="0.25">
      <c r="B58" s="15">
        <f>1/B57</f>
        <v>0.2</v>
      </c>
      <c r="C58" s="5" t="s">
        <v>41</v>
      </c>
      <c r="D58" s="40"/>
      <c r="E58" s="16"/>
      <c r="F58" s="16"/>
      <c r="G58" s="16">
        <f>G56</f>
        <v>0.99</v>
      </c>
      <c r="H58" s="16"/>
      <c r="I58" s="16"/>
      <c r="J58" s="16"/>
      <c r="K58" s="16"/>
      <c r="L58" s="16">
        <f>L56</f>
        <v>1.1993326835615103</v>
      </c>
      <c r="M58" s="16"/>
      <c r="N58" s="16"/>
      <c r="O58" s="16"/>
      <c r="P58" s="16"/>
      <c r="Q58" s="16">
        <f>Q56</f>
        <v>1.4529281675341956</v>
      </c>
      <c r="R58" s="16"/>
      <c r="S58" s="16"/>
      <c r="T58" s="16"/>
      <c r="U58" s="16"/>
      <c r="V58" s="16">
        <f>V56</f>
        <v>1.7601456951423173</v>
      </c>
      <c r="W58" s="16"/>
      <c r="X58" s="16"/>
      <c r="Y58" s="16"/>
      <c r="Z58" s="16"/>
      <c r="AA58" s="16">
        <f>AA56</f>
        <v>2.1323234949639147</v>
      </c>
      <c r="AB58" s="16"/>
      <c r="AC58" s="16"/>
      <c r="AD58" s="16"/>
      <c r="AE58" s="16"/>
      <c r="AF58" s="16">
        <f>AF56</f>
        <v>2.5831972317538696</v>
      </c>
      <c r="AG58" s="16"/>
      <c r="AH58" s="16"/>
      <c r="AI58" s="16">
        <f t="shared" ref="AI58" si="35">AI56</f>
        <v>3.1294069375030631</v>
      </c>
    </row>
    <row r="59" spans="1:35" x14ac:dyDescent="0.25">
      <c r="C59" s="5" t="s">
        <v>32</v>
      </c>
      <c r="D59" s="40">
        <v>0.02</v>
      </c>
      <c r="E59" s="16">
        <v>0.02</v>
      </c>
      <c r="F59" s="16">
        <v>0.02</v>
      </c>
      <c r="G59" s="16">
        <f>+F62-(G56*B56)</f>
        <v>1.0000000000000009E-2</v>
      </c>
      <c r="H59" s="16">
        <f t="shared" ref="H59:S59" si="36">H56*(1-$A$56)/$B$57</f>
        <v>0.22787320987668697</v>
      </c>
      <c r="I59" s="16">
        <f t="shared" si="36"/>
        <v>0.22787320987668697</v>
      </c>
      <c r="J59" s="16">
        <f t="shared" si="36"/>
        <v>0.22787320987668697</v>
      </c>
      <c r="K59" s="16">
        <f t="shared" si="36"/>
        <v>0.22787320987668697</v>
      </c>
      <c r="L59" s="16">
        <f t="shared" ref="L59" si="37">L56*(1-$A$56)/$B$57</f>
        <v>0.22787320987668697</v>
      </c>
      <c r="M59" s="16">
        <f t="shared" si="36"/>
        <v>0.27605635183149718</v>
      </c>
      <c r="N59" s="16">
        <f t="shared" si="36"/>
        <v>0.27605635183149718</v>
      </c>
      <c r="O59" s="16">
        <f t="shared" si="36"/>
        <v>0.27605635183149718</v>
      </c>
      <c r="P59" s="16">
        <f t="shared" si="36"/>
        <v>0.27605635183149718</v>
      </c>
      <c r="Q59" s="16">
        <f t="shared" ref="Q59" si="38">Q56*(1-$A$56)/$B$57</f>
        <v>0.27605635183149718</v>
      </c>
      <c r="R59" s="16">
        <f t="shared" si="36"/>
        <v>0.33442768207704027</v>
      </c>
      <c r="S59" s="16">
        <f t="shared" si="36"/>
        <v>0.33442768207704027</v>
      </c>
      <c r="T59" s="16">
        <f t="shared" ref="T59:AH59" si="39">T56*(1-$A$56)/$B$57</f>
        <v>0.33442768207704027</v>
      </c>
      <c r="U59" s="16">
        <f t="shared" si="39"/>
        <v>0.33442768207704027</v>
      </c>
      <c r="V59" s="16">
        <f t="shared" si="39"/>
        <v>0.33442768207704027</v>
      </c>
      <c r="W59" s="16">
        <f t="shared" si="39"/>
        <v>0.40514146404314377</v>
      </c>
      <c r="X59" s="16">
        <f t="shared" si="39"/>
        <v>0.40514146404314377</v>
      </c>
      <c r="Y59" s="16">
        <f t="shared" si="39"/>
        <v>0.40514146404314377</v>
      </c>
      <c r="Z59" s="16">
        <f t="shared" si="39"/>
        <v>0.40514146404314377</v>
      </c>
      <c r="AA59" s="16">
        <f t="shared" ref="AA59" si="40">AA56*(1-$A$56)/$B$57</f>
        <v>0.40514146404314377</v>
      </c>
      <c r="AB59" s="16">
        <f t="shared" si="39"/>
        <v>0.49080747403323521</v>
      </c>
      <c r="AC59" s="16">
        <f t="shared" si="39"/>
        <v>0.49080747403323521</v>
      </c>
      <c r="AD59" s="16">
        <f t="shared" si="39"/>
        <v>0.49080747403323521</v>
      </c>
      <c r="AE59" s="16">
        <f t="shared" si="39"/>
        <v>0.49080747403323521</v>
      </c>
      <c r="AF59" s="16">
        <f t="shared" si="39"/>
        <v>0.49080747403323521</v>
      </c>
      <c r="AG59" s="16">
        <f t="shared" si="39"/>
        <v>0.59458731812558197</v>
      </c>
      <c r="AH59" s="16">
        <f t="shared" si="39"/>
        <v>0.59458731812558197</v>
      </c>
      <c r="AI59" s="16">
        <f>(AI56*(1-$A$56)/$B$57)*(AI51/AG51)</f>
        <v>0.43657370207576979</v>
      </c>
    </row>
    <row r="60" spans="1:35" x14ac:dyDescent="0.25">
      <c r="C60" s="5" t="s">
        <v>42</v>
      </c>
      <c r="D60" s="40"/>
      <c r="E60" s="16"/>
      <c r="F60" s="16"/>
      <c r="G60" s="16">
        <f>F62-G59</f>
        <v>0</v>
      </c>
      <c r="H60" s="16"/>
      <c r="I60" s="16"/>
      <c r="J60" s="16"/>
      <c r="K60" s="16"/>
      <c r="L60" s="16">
        <f>L56*$A$56</f>
        <v>5.9966634178075517E-2</v>
      </c>
      <c r="M60" s="16"/>
      <c r="N60" s="16"/>
      <c r="O60" s="16"/>
      <c r="P60" s="16"/>
      <c r="Q60" s="16">
        <f>Q56*$A$56</f>
        <v>7.2646408376709784E-2</v>
      </c>
      <c r="R60" s="16"/>
      <c r="S60" s="16"/>
      <c r="T60" s="16"/>
      <c r="U60" s="16"/>
      <c r="V60" s="16">
        <f>V56*$A$56</f>
        <v>8.8007284757115875E-2</v>
      </c>
      <c r="W60" s="16"/>
      <c r="X60" s="16"/>
      <c r="Y60" s="16"/>
      <c r="Z60" s="16"/>
      <c r="AA60" s="16">
        <f>AA56*$A$56</f>
        <v>0.10661617474819574</v>
      </c>
      <c r="AB60" s="16"/>
      <c r="AC60" s="16"/>
      <c r="AD60" s="16"/>
      <c r="AE60" s="16"/>
      <c r="AF60" s="16">
        <f>AF56*$A$56</f>
        <v>0.12915986158769349</v>
      </c>
      <c r="AG60" s="16"/>
      <c r="AH60" s="16"/>
      <c r="AI60" s="16">
        <f t="shared" ref="AI60" si="41">AH62-AI59</f>
        <v>1.5036585991761293</v>
      </c>
    </row>
    <row r="61" spans="1:35" x14ac:dyDescent="0.25">
      <c r="C61" s="5" t="s">
        <v>43</v>
      </c>
      <c r="D61" s="179">
        <v>0.94</v>
      </c>
      <c r="E61" s="31">
        <f>E59+D61+E60-E58</f>
        <v>0.96</v>
      </c>
      <c r="F61" s="31">
        <f>F59+E61+F60-F58</f>
        <v>0.98</v>
      </c>
      <c r="G61" s="31">
        <f>G59+F61+G60-G58</f>
        <v>0</v>
      </c>
      <c r="H61" s="31">
        <f t="shared" ref="H61:S61" si="42">H59+G61+H60-H58</f>
        <v>0.22787320987668697</v>
      </c>
      <c r="I61" s="31">
        <f t="shared" si="42"/>
        <v>0.45574641975337393</v>
      </c>
      <c r="J61" s="31">
        <f t="shared" si="42"/>
        <v>0.68361962963006095</v>
      </c>
      <c r="K61" s="31">
        <f t="shared" si="42"/>
        <v>0.91149283950674787</v>
      </c>
      <c r="L61" s="31">
        <f t="shared" si="42"/>
        <v>0</v>
      </c>
      <c r="M61" s="31">
        <f t="shared" si="42"/>
        <v>0.27605635183149718</v>
      </c>
      <c r="N61" s="31">
        <f t="shared" si="42"/>
        <v>0.55211270366299436</v>
      </c>
      <c r="O61" s="31">
        <f t="shared" si="42"/>
        <v>0.8281690554944916</v>
      </c>
      <c r="P61" s="31">
        <f t="shared" si="42"/>
        <v>1.1042254073259887</v>
      </c>
      <c r="Q61" s="31">
        <f t="shared" si="42"/>
        <v>0</v>
      </c>
      <c r="R61" s="31">
        <f t="shared" si="42"/>
        <v>0.33442768207704027</v>
      </c>
      <c r="S61" s="31">
        <f t="shared" si="42"/>
        <v>0.66885536415408053</v>
      </c>
      <c r="T61" s="31">
        <f t="shared" ref="T61" si="43">T59+S61+T60-T58</f>
        <v>1.0032830462311209</v>
      </c>
      <c r="U61" s="31">
        <f t="shared" ref="U61:V61" si="44">U59+T61+U60-U58</f>
        <v>1.3377107283081611</v>
      </c>
      <c r="V61" s="31">
        <f t="shared" si="44"/>
        <v>0</v>
      </c>
      <c r="W61" s="31">
        <f t="shared" ref="W61" si="45">W59+V61+W60-W58</f>
        <v>0.40514146404314377</v>
      </c>
      <c r="X61" s="31">
        <f t="shared" ref="X61" si="46">X59+W61+X60-X58</f>
        <v>0.81028292808628755</v>
      </c>
      <c r="Y61" s="31">
        <f t="shared" ref="Y61" si="47">Y59+X61+Y60-Y58</f>
        <v>1.2154243921294312</v>
      </c>
      <c r="Z61" s="31">
        <f t="shared" ref="Z61:AA61" si="48">Z59+Y61+Z60-Z58</f>
        <v>1.6205658561725751</v>
      </c>
      <c r="AA61" s="31">
        <f t="shared" si="48"/>
        <v>0</v>
      </c>
      <c r="AB61" s="31">
        <f t="shared" ref="AB61" si="49">AB59+AA61+AB60-AB58</f>
        <v>0.49080747403323521</v>
      </c>
      <c r="AC61" s="31">
        <f t="shared" ref="AC61" si="50">AC59+AB61+AC60-AC58</f>
        <v>0.98161494806647043</v>
      </c>
      <c r="AD61" s="31">
        <f t="shared" ref="AD61" si="51">AD59+AC61+AD60-AD58</f>
        <v>1.4724224220997058</v>
      </c>
      <c r="AE61" s="31">
        <f t="shared" ref="AE61:AF61" si="52">AE59+AD61+AE60-AE58</f>
        <v>1.9632298961329409</v>
      </c>
      <c r="AF61" s="31">
        <f t="shared" si="52"/>
        <v>0</v>
      </c>
      <c r="AG61" s="31">
        <f t="shared" ref="AG61" si="53">AG59+AF61+AG60-AG58</f>
        <v>0.59458731812558197</v>
      </c>
      <c r="AH61" s="31">
        <f t="shared" ref="AH61" si="54">AH59+AG61+AH60-AH58</f>
        <v>1.1891746362511639</v>
      </c>
      <c r="AI61" s="31">
        <f t="shared" ref="AI61" si="55">AI59+AH61+AI60-AI58</f>
        <v>0</v>
      </c>
    </row>
    <row r="62" spans="1:35" x14ac:dyDescent="0.25">
      <c r="C62" s="5" t="s">
        <v>44</v>
      </c>
      <c r="D62" s="42">
        <f t="shared" ref="D62:E62" si="56">D56+D57-D61+D58</f>
        <v>5.0000000000000044E-2</v>
      </c>
      <c r="E62" s="32">
        <f t="shared" si="56"/>
        <v>3.0000000000000027E-2</v>
      </c>
      <c r="F62" s="32">
        <f>F56+F57-F61-F58</f>
        <v>1.0000000000000009E-2</v>
      </c>
      <c r="G62" s="32">
        <f t="shared" ref="G62:S62" si="57">G56+G57-G61-G58</f>
        <v>1.1993326835615103</v>
      </c>
      <c r="H62" s="32">
        <f t="shared" si="57"/>
        <v>0.97145947368482344</v>
      </c>
      <c r="I62" s="32">
        <f t="shared" si="57"/>
        <v>0.74358626380813642</v>
      </c>
      <c r="J62" s="32">
        <f t="shared" si="57"/>
        <v>0.51571305393144939</v>
      </c>
      <c r="K62" s="32">
        <f t="shared" si="57"/>
        <v>0.28783984405476248</v>
      </c>
      <c r="L62" s="32">
        <f t="shared" si="57"/>
        <v>1.4529281675341956</v>
      </c>
      <c r="M62" s="32">
        <f t="shared" si="57"/>
        <v>1.1768718157026985</v>
      </c>
      <c r="N62" s="32">
        <f t="shared" si="57"/>
        <v>0.90081546387120126</v>
      </c>
      <c r="O62" s="32">
        <f t="shared" si="57"/>
        <v>0.62475911203970402</v>
      </c>
      <c r="P62" s="32">
        <f t="shared" si="57"/>
        <v>0.3487027602082069</v>
      </c>
      <c r="Q62" s="32">
        <f t="shared" si="57"/>
        <v>1.7601456951423173</v>
      </c>
      <c r="R62" s="32">
        <f t="shared" si="57"/>
        <v>1.4257180130652771</v>
      </c>
      <c r="S62" s="32">
        <f t="shared" si="57"/>
        <v>1.0912903309882367</v>
      </c>
      <c r="T62" s="32">
        <f t="shared" ref="T62:AI62" si="58">T56+T57-T61-T58</f>
        <v>0.75686264891119648</v>
      </c>
      <c r="U62" s="32">
        <f t="shared" si="58"/>
        <v>0.42243496683415627</v>
      </c>
      <c r="V62" s="32">
        <f t="shared" si="58"/>
        <v>2.1323234949639147</v>
      </c>
      <c r="W62" s="32">
        <f t="shared" si="58"/>
        <v>1.7271820309207708</v>
      </c>
      <c r="X62" s="32">
        <f t="shared" si="58"/>
        <v>1.3220405668776272</v>
      </c>
      <c r="Y62" s="32">
        <f t="shared" si="58"/>
        <v>0.9168991028344835</v>
      </c>
      <c r="Z62" s="32">
        <f t="shared" si="58"/>
        <v>0.51175763879133962</v>
      </c>
      <c r="AA62" s="32">
        <f t="shared" si="58"/>
        <v>2.5831972317538696</v>
      </c>
      <c r="AB62" s="32">
        <f t="shared" si="58"/>
        <v>2.0923897577206345</v>
      </c>
      <c r="AC62" s="32">
        <f t="shared" si="58"/>
        <v>1.6015822836873992</v>
      </c>
      <c r="AD62" s="32">
        <f t="shared" si="58"/>
        <v>1.1107748096541639</v>
      </c>
      <c r="AE62" s="32">
        <f t="shared" si="58"/>
        <v>0.61996733562092876</v>
      </c>
      <c r="AF62" s="32">
        <f t="shared" si="58"/>
        <v>3.1294069375030631</v>
      </c>
      <c r="AG62" s="32">
        <f t="shared" si="58"/>
        <v>2.534819619377481</v>
      </c>
      <c r="AH62" s="32">
        <f t="shared" si="58"/>
        <v>1.9402323012518992</v>
      </c>
      <c r="AI62" s="32">
        <f t="shared" si="58"/>
        <v>0</v>
      </c>
    </row>
    <row r="63" spans="1:35" x14ac:dyDescent="0.25">
      <c r="D63" s="43">
        <f t="shared" ref="D63:S63" si="59">IF(D61=0,(D60-D58)/D56,D62/D56)</f>
        <v>5.0505050505050553E-2</v>
      </c>
      <c r="E63" s="18">
        <f t="shared" si="59"/>
        <v>3.0303030303030332E-2</v>
      </c>
      <c r="F63" s="18">
        <f t="shared" si="59"/>
        <v>1.0101010101010111E-2</v>
      </c>
      <c r="G63" s="18">
        <f t="shared" si="59"/>
        <v>-1</v>
      </c>
      <c r="H63" s="18">
        <f t="shared" si="59"/>
        <v>0.81</v>
      </c>
      <c r="I63" s="18">
        <f t="shared" si="59"/>
        <v>0.62</v>
      </c>
      <c r="J63" s="18">
        <f t="shared" si="59"/>
        <v>0.42999999999999994</v>
      </c>
      <c r="K63" s="18">
        <f t="shared" si="59"/>
        <v>0.24</v>
      </c>
      <c r="L63" s="18">
        <f t="shared" si="59"/>
        <v>-0.95</v>
      </c>
      <c r="M63" s="18">
        <f t="shared" si="59"/>
        <v>0.81</v>
      </c>
      <c r="N63" s="18">
        <f t="shared" si="59"/>
        <v>0.62</v>
      </c>
      <c r="O63" s="18">
        <f t="shared" si="59"/>
        <v>0.42999999999999994</v>
      </c>
      <c r="P63" s="18">
        <f t="shared" si="59"/>
        <v>0.23999999999999996</v>
      </c>
      <c r="Q63" s="18">
        <f t="shared" si="59"/>
        <v>-0.95</v>
      </c>
      <c r="R63" s="18">
        <f t="shared" si="59"/>
        <v>0.81</v>
      </c>
      <c r="S63" s="18">
        <f t="shared" si="59"/>
        <v>0.62</v>
      </c>
      <c r="T63" s="18">
        <f t="shared" ref="T63:AI63" si="60">IF(T61=0,(T60-T58)/T56,T62/T56)</f>
        <v>0.43</v>
      </c>
      <c r="U63" s="18">
        <f t="shared" si="60"/>
        <v>0.24000000000000007</v>
      </c>
      <c r="V63" s="18">
        <f t="shared" si="60"/>
        <v>-0.95000000000000007</v>
      </c>
      <c r="W63" s="18">
        <f t="shared" si="60"/>
        <v>0.80999999999999994</v>
      </c>
      <c r="X63" s="18">
        <f t="shared" si="60"/>
        <v>0.62</v>
      </c>
      <c r="Y63" s="18">
        <f t="shared" si="60"/>
        <v>0.4300000000000001</v>
      </c>
      <c r="Z63" s="18">
        <f t="shared" si="60"/>
        <v>0.24000000000000005</v>
      </c>
      <c r="AA63" s="18">
        <f t="shared" si="60"/>
        <v>-0.95</v>
      </c>
      <c r="AB63" s="18">
        <f t="shared" si="60"/>
        <v>0.81</v>
      </c>
      <c r="AC63" s="18">
        <f t="shared" si="60"/>
        <v>0.62</v>
      </c>
      <c r="AD63" s="18">
        <f t="shared" si="60"/>
        <v>0.43</v>
      </c>
      <c r="AE63" s="18">
        <f t="shared" si="60"/>
        <v>0.24000000000000002</v>
      </c>
      <c r="AF63" s="18">
        <f t="shared" si="60"/>
        <v>-0.95</v>
      </c>
      <c r="AG63" s="18">
        <f t="shared" si="60"/>
        <v>0.80999999999999994</v>
      </c>
      <c r="AH63" s="18">
        <f t="shared" si="60"/>
        <v>0.62</v>
      </c>
      <c r="AI63" s="18">
        <f t="shared" si="60"/>
        <v>-0.51950684931506852</v>
      </c>
    </row>
    <row r="64" spans="1:35" x14ac:dyDescent="0.25">
      <c r="C64" s="33" t="str">
        <f>I3</f>
        <v xml:space="preserve">Furniture Fittings </v>
      </c>
    </row>
    <row r="65" spans="1:35" x14ac:dyDescent="0.25">
      <c r="A65" s="19">
        <v>0.05</v>
      </c>
      <c r="C65" s="5" t="s">
        <v>39</v>
      </c>
      <c r="D65" s="44">
        <v>0.13</v>
      </c>
      <c r="E65" s="21">
        <f t="shared" ref="E65:S65" si="61">D65+D66-D67</f>
        <v>0.13</v>
      </c>
      <c r="F65" s="21">
        <f>E65+E66-E67</f>
        <v>0.13</v>
      </c>
      <c r="G65" s="21">
        <f>F65+F66-F67</f>
        <v>0.19078854725196515</v>
      </c>
      <c r="H65" s="21">
        <f t="shared" si="61"/>
        <v>0.19078854725196515</v>
      </c>
      <c r="I65" s="21">
        <f t="shared" si="61"/>
        <v>0.19078854725196515</v>
      </c>
      <c r="J65" s="21">
        <f t="shared" si="61"/>
        <v>0.19078854725196515</v>
      </c>
      <c r="K65" s="21">
        <f t="shared" si="61"/>
        <v>0.19078854725196515</v>
      </c>
      <c r="L65" s="21">
        <f t="shared" si="61"/>
        <v>0.19078854725196515</v>
      </c>
      <c r="M65" s="21">
        <f t="shared" si="61"/>
        <v>0.19078854725196515</v>
      </c>
      <c r="N65" s="21">
        <f t="shared" si="61"/>
        <v>0.19078854725196515</v>
      </c>
      <c r="O65" s="21">
        <f t="shared" ref="O65" si="62">N65+N66-N67</f>
        <v>0.19078854725196515</v>
      </c>
      <c r="P65" s="21">
        <f t="shared" si="61"/>
        <v>0.19078854725196515</v>
      </c>
      <c r="Q65" s="21">
        <f t="shared" si="61"/>
        <v>0.28000207509627179</v>
      </c>
      <c r="R65" s="21">
        <f t="shared" si="61"/>
        <v>0.28000207509627179</v>
      </c>
      <c r="S65" s="21">
        <f t="shared" si="61"/>
        <v>0.28000207509627179</v>
      </c>
      <c r="T65" s="21">
        <f t="shared" ref="T65" si="63">S65+S66-S67</f>
        <v>0.28000207509627179</v>
      </c>
      <c r="U65" s="21">
        <f t="shared" ref="U65" si="64">T65+T66-T67</f>
        <v>0.28000207509627179</v>
      </c>
      <c r="V65" s="21">
        <f t="shared" ref="V65" si="65">U65+U66-U67</f>
        <v>0.28000207509627179</v>
      </c>
      <c r="W65" s="21">
        <f t="shared" ref="W65" si="66">V65+V66-V67</f>
        <v>0.28000207509627179</v>
      </c>
      <c r="X65" s="21">
        <f t="shared" ref="X65" si="67">W65+W66-W67</f>
        <v>0.28000207509627179</v>
      </c>
      <c r="Y65" s="21">
        <f t="shared" ref="Y65" si="68">X65+X66-X67</f>
        <v>0.28000207509627179</v>
      </c>
      <c r="Z65" s="21">
        <f t="shared" ref="Z65" si="69">Y65+Y66-Y67</f>
        <v>0.28000207509627179</v>
      </c>
      <c r="AA65" s="21">
        <f t="shared" ref="AA65" si="70">Z65+Z66-Z67</f>
        <v>0.4109322241165641</v>
      </c>
      <c r="AB65" s="21">
        <f t="shared" ref="AB65" si="71">AA65+AA66-AA67</f>
        <v>0.4109322241165641</v>
      </c>
      <c r="AC65" s="21">
        <f t="shared" ref="AC65" si="72">AB65+AB66-AB67</f>
        <v>0.4109322241165641</v>
      </c>
      <c r="AD65" s="21">
        <f t="shared" ref="AD65" si="73">AC65+AC66-AC67</f>
        <v>0.4109322241165641</v>
      </c>
      <c r="AE65" s="21">
        <f t="shared" ref="AE65" si="74">AD65+AD66-AD67</f>
        <v>0.4109322241165641</v>
      </c>
      <c r="AF65" s="21">
        <f t="shared" ref="AF65" si="75">AE65+AE66-AE67</f>
        <v>0.4109322241165641</v>
      </c>
      <c r="AG65" s="21">
        <f t="shared" ref="AG65" si="76">AF65+AF66-AF67</f>
        <v>0.4109322241165641</v>
      </c>
      <c r="AH65" s="21">
        <f t="shared" ref="AH65" si="77">AG65+AG66-AG67</f>
        <v>0.4109322241165641</v>
      </c>
      <c r="AI65" s="21">
        <f t="shared" ref="AI65" si="78">AH65+AH66-AH67</f>
        <v>0.4109322241165641</v>
      </c>
    </row>
    <row r="66" spans="1:35" x14ac:dyDescent="0.25">
      <c r="B66" s="5">
        <v>10</v>
      </c>
      <c r="C66" s="5" t="s">
        <v>40</v>
      </c>
      <c r="D66" s="45"/>
      <c r="E66" s="22"/>
      <c r="F66" s="22">
        <f>F65*((1+Assumptions!$C$45)^'Depreciation Schedule'!$B$66)</f>
        <v>0.19078854725196512</v>
      </c>
      <c r="G66" s="22"/>
      <c r="H66" s="22"/>
      <c r="I66" s="16"/>
      <c r="J66" s="22"/>
      <c r="K66" s="22"/>
      <c r="L66" s="22"/>
      <c r="M66" s="22"/>
      <c r="N66" s="22"/>
      <c r="O66" s="22"/>
      <c r="P66" s="22">
        <f>P65*(1+Assumptions!$C$45)^'Depreciation Schedule'!$B$66</f>
        <v>0.28000207509627179</v>
      </c>
      <c r="Q66" s="22"/>
      <c r="R66" s="22"/>
      <c r="S66" s="16"/>
      <c r="T66" s="16"/>
      <c r="U66" s="16"/>
      <c r="V66" s="16"/>
      <c r="W66" s="16"/>
      <c r="X66" s="16"/>
      <c r="Y66" s="16"/>
      <c r="Z66" s="22">
        <f>Z65*(1+Assumptions!$C$45)^'Depreciation Schedule'!$B$66</f>
        <v>0.4109322241165641</v>
      </c>
      <c r="AA66" s="16"/>
      <c r="AB66" s="16"/>
      <c r="AC66" s="16"/>
      <c r="AD66" s="16"/>
      <c r="AE66" s="16"/>
      <c r="AF66" s="16"/>
      <c r="AG66" s="16"/>
      <c r="AH66" s="16"/>
      <c r="AI66" s="16"/>
    </row>
    <row r="67" spans="1:35" x14ac:dyDescent="0.25">
      <c r="A67" s="19"/>
      <c r="B67" s="15">
        <f>1/B66</f>
        <v>0.1</v>
      </c>
      <c r="C67" s="5" t="s">
        <v>41</v>
      </c>
      <c r="D67" s="45"/>
      <c r="E67" s="22"/>
      <c r="F67" s="22">
        <f>F65</f>
        <v>0.13</v>
      </c>
      <c r="G67" s="22"/>
      <c r="H67" s="22"/>
      <c r="I67" s="16"/>
      <c r="J67" s="22"/>
      <c r="K67" s="22"/>
      <c r="L67" s="22"/>
      <c r="M67" s="22"/>
      <c r="N67" s="22"/>
      <c r="O67" s="22"/>
      <c r="P67" s="22">
        <f>P65</f>
        <v>0.19078854725196515</v>
      </c>
      <c r="Q67" s="22"/>
      <c r="R67" s="22"/>
      <c r="S67" s="16"/>
      <c r="T67" s="16"/>
      <c r="U67" s="16"/>
      <c r="V67" s="16"/>
      <c r="W67" s="16"/>
      <c r="X67" s="16"/>
      <c r="Y67" s="16"/>
      <c r="Z67" s="22">
        <f>Z65</f>
        <v>0.28000207509627179</v>
      </c>
      <c r="AA67" s="16"/>
      <c r="AB67" s="16"/>
      <c r="AC67" s="16"/>
      <c r="AD67" s="16"/>
      <c r="AE67" s="16"/>
      <c r="AF67" s="16"/>
      <c r="AG67" s="16"/>
      <c r="AH67" s="16"/>
      <c r="AI67" s="16">
        <f t="shared" ref="AI67" si="79">AI65</f>
        <v>0.4109322241165641</v>
      </c>
    </row>
    <row r="68" spans="1:35" x14ac:dyDescent="0.25">
      <c r="B68" s="20"/>
      <c r="C68" s="5" t="s">
        <v>32</v>
      </c>
      <c r="D68" s="40">
        <v>0.02</v>
      </c>
      <c r="E68" s="22">
        <f>E65*(1-A65)*$B$67</f>
        <v>1.235E-2</v>
      </c>
      <c r="F68" s="22">
        <f>F65*(1-B65)*$B$67</f>
        <v>1.3000000000000001E-2</v>
      </c>
      <c r="G68" s="22">
        <f t="shared" ref="G68:S68" si="80">G65*(1-$A$65)/$B$66</f>
        <v>1.8124911988936687E-2</v>
      </c>
      <c r="H68" s="22">
        <f t="shared" si="80"/>
        <v>1.8124911988936687E-2</v>
      </c>
      <c r="I68" s="22">
        <f t="shared" si="80"/>
        <v>1.8124911988936687E-2</v>
      </c>
      <c r="J68" s="22">
        <f t="shared" si="80"/>
        <v>1.8124911988936687E-2</v>
      </c>
      <c r="K68" s="22">
        <f t="shared" si="80"/>
        <v>1.8124911988936687E-2</v>
      </c>
      <c r="L68" s="22">
        <f t="shared" si="80"/>
        <v>1.8124911988936687E-2</v>
      </c>
      <c r="M68" s="22">
        <f t="shared" si="80"/>
        <v>1.8124911988936687E-2</v>
      </c>
      <c r="N68" s="22">
        <f t="shared" si="80"/>
        <v>1.8124911988936687E-2</v>
      </c>
      <c r="O68" s="22">
        <f t="shared" si="80"/>
        <v>1.8124911988936687E-2</v>
      </c>
      <c r="P68" s="22">
        <f t="shared" si="80"/>
        <v>1.8124911988936687E-2</v>
      </c>
      <c r="Q68" s="22">
        <f t="shared" si="80"/>
        <v>2.6600197134145818E-2</v>
      </c>
      <c r="R68" s="22">
        <f t="shared" si="80"/>
        <v>2.6600197134145818E-2</v>
      </c>
      <c r="S68" s="22">
        <f t="shared" si="80"/>
        <v>2.6600197134145818E-2</v>
      </c>
      <c r="T68" s="22">
        <f t="shared" ref="T68:AH68" si="81">T65*(1-$A$65)/$B$66</f>
        <v>2.6600197134145818E-2</v>
      </c>
      <c r="U68" s="22">
        <f t="shared" si="81"/>
        <v>2.6600197134145818E-2</v>
      </c>
      <c r="V68" s="22">
        <f t="shared" si="81"/>
        <v>2.6600197134145818E-2</v>
      </c>
      <c r="W68" s="22">
        <f t="shared" si="81"/>
        <v>2.6600197134145818E-2</v>
      </c>
      <c r="X68" s="22">
        <f t="shared" si="81"/>
        <v>2.6600197134145818E-2</v>
      </c>
      <c r="Y68" s="22">
        <f t="shared" si="81"/>
        <v>2.6600197134145818E-2</v>
      </c>
      <c r="Z68" s="22">
        <f t="shared" si="81"/>
        <v>2.6600197134145818E-2</v>
      </c>
      <c r="AA68" s="22">
        <f t="shared" si="81"/>
        <v>3.9038561291073588E-2</v>
      </c>
      <c r="AB68" s="22">
        <f t="shared" si="81"/>
        <v>3.9038561291073588E-2</v>
      </c>
      <c r="AC68" s="22">
        <f t="shared" si="81"/>
        <v>3.9038561291073588E-2</v>
      </c>
      <c r="AD68" s="22">
        <f t="shared" si="81"/>
        <v>3.9038561291073588E-2</v>
      </c>
      <c r="AE68" s="22">
        <f t="shared" si="81"/>
        <v>3.9038561291073588E-2</v>
      </c>
      <c r="AF68" s="22">
        <f t="shared" si="81"/>
        <v>3.9038561291073588E-2</v>
      </c>
      <c r="AG68" s="22">
        <f t="shared" si="81"/>
        <v>3.9038561291073588E-2</v>
      </c>
      <c r="AH68" s="22">
        <f t="shared" si="81"/>
        <v>3.9038561291073588E-2</v>
      </c>
      <c r="AI68" s="22">
        <f>AI65*(1-$A$65)/$B$66*(AI51/AG51)</f>
        <v>2.866392993426773E-2</v>
      </c>
    </row>
    <row r="69" spans="1:35" x14ac:dyDescent="0.25">
      <c r="C69" s="5" t="s">
        <v>42</v>
      </c>
      <c r="D69" s="45"/>
      <c r="E69" s="22"/>
      <c r="F69" s="22">
        <f>E71-F68</f>
        <v>-5.3499999999999971E-3</v>
      </c>
      <c r="G69" s="22"/>
      <c r="H69" s="22"/>
      <c r="I69" s="16"/>
      <c r="J69" s="22"/>
      <c r="K69" s="22"/>
      <c r="L69" s="22"/>
      <c r="M69" s="22"/>
      <c r="N69" s="22"/>
      <c r="O69" s="22"/>
      <c r="P69" s="22">
        <f>O71-P68</f>
        <v>9.5394273625982913E-3</v>
      </c>
      <c r="Q69" s="22"/>
      <c r="R69" s="22"/>
      <c r="S69" s="16"/>
      <c r="T69" s="16"/>
      <c r="U69" s="16"/>
      <c r="V69" s="16"/>
      <c r="W69" s="16"/>
      <c r="X69" s="16"/>
      <c r="Y69" s="16"/>
      <c r="Z69" s="22">
        <f>Y71-Z68</f>
        <v>1.4000103754813566E-2</v>
      </c>
      <c r="AA69" s="16"/>
      <c r="AB69" s="16"/>
      <c r="AC69" s="16"/>
      <c r="AD69" s="16"/>
      <c r="AE69" s="16"/>
      <c r="AF69" s="16"/>
      <c r="AG69" s="16"/>
      <c r="AH69" s="16"/>
      <c r="AI69" s="16">
        <f t="shared" ref="AI69" si="82">AH71-AI68</f>
        <v>6.9959803853707675E-2</v>
      </c>
    </row>
    <row r="70" spans="1:35" x14ac:dyDescent="0.25">
      <c r="C70" s="5" t="s">
        <v>43</v>
      </c>
      <c r="D70" s="45">
        <v>0.11</v>
      </c>
      <c r="E70" s="22">
        <f>D70+E68+E69-E67</f>
        <v>0.12235</v>
      </c>
      <c r="F70" s="22">
        <f>E70+F68+F69-F67</f>
        <v>0</v>
      </c>
      <c r="G70" s="22">
        <f>F70+G68+G69-G67</f>
        <v>1.8124911988936687E-2</v>
      </c>
      <c r="H70" s="22">
        <f t="shared" ref="H70:S70" si="83">G70+H68+H69-H67</f>
        <v>3.6249823977873373E-2</v>
      </c>
      <c r="I70" s="22">
        <f t="shared" si="83"/>
        <v>5.4374735966810056E-2</v>
      </c>
      <c r="J70" s="22">
        <f t="shared" si="83"/>
        <v>7.2499647955746746E-2</v>
      </c>
      <c r="K70" s="22">
        <f t="shared" si="83"/>
        <v>9.0624559944683436E-2</v>
      </c>
      <c r="L70" s="22">
        <f t="shared" si="83"/>
        <v>0.10874947193362013</v>
      </c>
      <c r="M70" s="22">
        <f t="shared" si="83"/>
        <v>0.12687438392255682</v>
      </c>
      <c r="N70" s="22">
        <f t="shared" si="83"/>
        <v>0.14499929591149349</v>
      </c>
      <c r="O70" s="22">
        <f t="shared" si="83"/>
        <v>0.16312420790043017</v>
      </c>
      <c r="P70" s="22">
        <f t="shared" si="83"/>
        <v>0</v>
      </c>
      <c r="Q70" s="22">
        <f t="shared" si="83"/>
        <v>2.6600197134145818E-2</v>
      </c>
      <c r="R70" s="22">
        <f t="shared" si="83"/>
        <v>5.3200394268291637E-2</v>
      </c>
      <c r="S70" s="22">
        <f t="shared" si="83"/>
        <v>7.9800591402437449E-2</v>
      </c>
      <c r="T70" s="22">
        <f t="shared" ref="T70" si="84">S70+T68+T69-T67</f>
        <v>0.10640078853658327</v>
      </c>
      <c r="U70" s="22">
        <f t="shared" ref="U70" si="85">T70+U68+U69-U67</f>
        <v>0.1330009856707291</v>
      </c>
      <c r="V70" s="22">
        <f t="shared" ref="V70" si="86">U70+V68+V69-V67</f>
        <v>0.15960118280487492</v>
      </c>
      <c r="W70" s="22">
        <f t="shared" ref="W70" si="87">V70+W68+W69-W67</f>
        <v>0.18620137993902075</v>
      </c>
      <c r="X70" s="22">
        <f t="shared" ref="X70" si="88">W70+X68+X69-X67</f>
        <v>0.21280157707316658</v>
      </c>
      <c r="Y70" s="22">
        <f t="shared" ref="Y70:Z70" si="89">X70+Y68+Y69-Y67</f>
        <v>0.2394017742073124</v>
      </c>
      <c r="Z70" s="22">
        <f t="shared" si="89"/>
        <v>0</v>
      </c>
      <c r="AA70" s="22">
        <f t="shared" ref="AA70" si="90">Z70+AA68+AA69-AA67</f>
        <v>3.9038561291073588E-2</v>
      </c>
      <c r="AB70" s="22">
        <f t="shared" ref="AB70" si="91">AA70+AB68+AB69-AB67</f>
        <v>7.8077122582147176E-2</v>
      </c>
      <c r="AC70" s="22">
        <f t="shared" ref="AC70" si="92">AB70+AC68+AC69-AC67</f>
        <v>0.11711568387322077</v>
      </c>
      <c r="AD70" s="22">
        <f t="shared" ref="AD70" si="93">AC70+AD68+AD69-AD67</f>
        <v>0.15615424516429435</v>
      </c>
      <c r="AE70" s="22">
        <f t="shared" ref="AE70" si="94">AD70+AE68+AE69-AE67</f>
        <v>0.19519280645536793</v>
      </c>
      <c r="AF70" s="22">
        <f t="shared" ref="AF70" si="95">AE70+AF68+AF69-AF67</f>
        <v>0.23423136774644152</v>
      </c>
      <c r="AG70" s="22">
        <f t="shared" ref="AG70" si="96">AF70+AG68+AG69-AG67</f>
        <v>0.27326992903751512</v>
      </c>
      <c r="AH70" s="22">
        <f t="shared" ref="AH70" si="97">AG70+AH68+AH69-AH67</f>
        <v>0.31230849032858871</v>
      </c>
      <c r="AI70" s="22">
        <f t="shared" ref="AI70" si="98">AH70+AI68+AI69-AI67</f>
        <v>0</v>
      </c>
    </row>
    <row r="71" spans="1:35" x14ac:dyDescent="0.25">
      <c r="C71" s="5" t="s">
        <v>44</v>
      </c>
      <c r="D71" s="46">
        <f t="shared" ref="D71:S71" si="99">D65+D66-D70-D67</f>
        <v>2.0000000000000004E-2</v>
      </c>
      <c r="E71" s="23">
        <f>E65+E66-E70-E67</f>
        <v>7.650000000000004E-3</v>
      </c>
      <c r="F71" s="23">
        <f>F65+F66-F70-F67</f>
        <v>0.19078854725196515</v>
      </c>
      <c r="G71" s="23">
        <f t="shared" si="99"/>
        <v>0.17266363526302847</v>
      </c>
      <c r="H71" s="23">
        <f t="shared" si="99"/>
        <v>0.15453872327409177</v>
      </c>
      <c r="I71" s="23">
        <f t="shared" si="99"/>
        <v>0.13641381128515509</v>
      </c>
      <c r="J71" s="23">
        <f t="shared" si="99"/>
        <v>0.1182888992962184</v>
      </c>
      <c r="K71" s="23">
        <f t="shared" si="99"/>
        <v>0.10016398730728171</v>
      </c>
      <c r="L71" s="23">
        <f t="shared" si="99"/>
        <v>8.203907531834502E-2</v>
      </c>
      <c r="M71" s="23">
        <f t="shared" si="99"/>
        <v>6.391416332940833E-2</v>
      </c>
      <c r="N71" s="23">
        <f t="shared" si="99"/>
        <v>4.5789251340471654E-2</v>
      </c>
      <c r="O71" s="23">
        <f t="shared" ref="O71" si="100">O65+O66-O70-O67</f>
        <v>2.7664339351534978E-2</v>
      </c>
      <c r="P71" s="23">
        <f t="shared" si="99"/>
        <v>0.28000207509627179</v>
      </c>
      <c r="Q71" s="23">
        <f t="shared" si="99"/>
        <v>0.25340187796212599</v>
      </c>
      <c r="R71" s="23">
        <f t="shared" si="99"/>
        <v>0.22680168082798013</v>
      </c>
      <c r="S71" s="23">
        <f t="shared" si="99"/>
        <v>0.20020148369383434</v>
      </c>
      <c r="T71" s="23">
        <f t="shared" ref="T71:AI71" si="101">T65+T66-T70-T67</f>
        <v>0.17360128655968851</v>
      </c>
      <c r="U71" s="23">
        <f t="shared" si="101"/>
        <v>0.14700108942554269</v>
      </c>
      <c r="V71" s="23">
        <f t="shared" si="101"/>
        <v>0.12040089229139686</v>
      </c>
      <c r="W71" s="23">
        <f t="shared" si="101"/>
        <v>9.3800695157251035E-2</v>
      </c>
      <c r="X71" s="23">
        <f t="shared" si="101"/>
        <v>6.720049802310521E-2</v>
      </c>
      <c r="Y71" s="23">
        <f t="shared" si="101"/>
        <v>4.0600300888959384E-2</v>
      </c>
      <c r="Z71" s="23">
        <f t="shared" si="101"/>
        <v>0.4109322241165641</v>
      </c>
      <c r="AA71" s="23">
        <f t="shared" si="101"/>
        <v>0.37189366282549052</v>
      </c>
      <c r="AB71" s="23">
        <f t="shared" si="101"/>
        <v>0.33285510153441694</v>
      </c>
      <c r="AC71" s="23">
        <f t="shared" si="101"/>
        <v>0.29381654024334336</v>
      </c>
      <c r="AD71" s="23">
        <f t="shared" si="101"/>
        <v>0.25477797895226972</v>
      </c>
      <c r="AE71" s="23">
        <f t="shared" si="101"/>
        <v>0.21573941766119617</v>
      </c>
      <c r="AF71" s="23">
        <f t="shared" si="101"/>
        <v>0.17670085637012259</v>
      </c>
      <c r="AG71" s="23">
        <f t="shared" si="101"/>
        <v>0.13766229507904898</v>
      </c>
      <c r="AH71" s="23">
        <f t="shared" si="101"/>
        <v>9.8623733787975398E-2</v>
      </c>
      <c r="AI71" s="23">
        <f t="shared" si="101"/>
        <v>0</v>
      </c>
    </row>
    <row r="72" spans="1:35" x14ac:dyDescent="0.25">
      <c r="D72" s="43">
        <f t="shared" ref="D72:S72" si="102">IF(D70=0,(D69-D67)/D65,D71/D65)</f>
        <v>0.15384615384615388</v>
      </c>
      <c r="E72" s="18">
        <f>IF(E70=0,(E69-E67)/E65,E71/E65)</f>
        <v>5.8846153846153874E-2</v>
      </c>
      <c r="F72" s="18">
        <f>IF(F70=0,(F69-F67)/F65,F71/F65)</f>
        <v>-1.0411538461538461</v>
      </c>
      <c r="G72" s="18">
        <f t="shared" si="102"/>
        <v>0.90500000000000003</v>
      </c>
      <c r="H72" s="18">
        <f t="shared" si="102"/>
        <v>0.80999999999999994</v>
      </c>
      <c r="I72" s="18">
        <f t="shared" si="102"/>
        <v>0.71500000000000008</v>
      </c>
      <c r="J72" s="18">
        <f t="shared" si="102"/>
        <v>0.62</v>
      </c>
      <c r="K72" s="18">
        <f t="shared" si="102"/>
        <v>0.52500000000000002</v>
      </c>
      <c r="L72" s="18">
        <f t="shared" si="102"/>
        <v>0.43000000000000005</v>
      </c>
      <c r="M72" s="18">
        <f t="shared" si="102"/>
        <v>0.33500000000000002</v>
      </c>
      <c r="N72" s="18">
        <f t="shared" si="102"/>
        <v>0.2400000000000001</v>
      </c>
      <c r="O72" s="18">
        <f t="shared" ref="O72" si="103">IF(O70=0,(O69-O67)/O65,O71/O65)</f>
        <v>0.14500000000000016</v>
      </c>
      <c r="P72" s="18">
        <f t="shared" si="102"/>
        <v>-0.94999999999999973</v>
      </c>
      <c r="Q72" s="18">
        <f t="shared" si="102"/>
        <v>0.90500000000000003</v>
      </c>
      <c r="R72" s="18">
        <f t="shared" si="102"/>
        <v>0.80999999999999994</v>
      </c>
      <c r="S72" s="18">
        <f t="shared" si="102"/>
        <v>0.71500000000000008</v>
      </c>
      <c r="T72" s="18">
        <f t="shared" ref="T72:AI72" si="104">IF(T70=0,(T69-T67)/T65,T71/T65)</f>
        <v>0.62</v>
      </c>
      <c r="U72" s="18">
        <f t="shared" si="104"/>
        <v>0.52500000000000002</v>
      </c>
      <c r="V72" s="18">
        <f t="shared" si="104"/>
        <v>0.43</v>
      </c>
      <c r="W72" s="18">
        <f t="shared" si="104"/>
        <v>0.33499999999999996</v>
      </c>
      <c r="X72" s="18">
        <f t="shared" si="104"/>
        <v>0.23999999999999994</v>
      </c>
      <c r="Y72" s="18">
        <f t="shared" si="104"/>
        <v>0.14499999999999991</v>
      </c>
      <c r="Z72" s="18">
        <f t="shared" si="104"/>
        <v>-0.95</v>
      </c>
      <c r="AA72" s="18">
        <f t="shared" si="104"/>
        <v>0.90500000000000003</v>
      </c>
      <c r="AB72" s="18">
        <f t="shared" si="104"/>
        <v>0.81</v>
      </c>
      <c r="AC72" s="18">
        <f t="shared" si="104"/>
        <v>0.71500000000000008</v>
      </c>
      <c r="AD72" s="18">
        <f t="shared" si="104"/>
        <v>0.62</v>
      </c>
      <c r="AE72" s="18">
        <f t="shared" si="104"/>
        <v>0.52500000000000002</v>
      </c>
      <c r="AF72" s="18">
        <f t="shared" si="104"/>
        <v>0.43000000000000005</v>
      </c>
      <c r="AG72" s="18">
        <f t="shared" si="104"/>
        <v>0.33500000000000002</v>
      </c>
      <c r="AH72" s="18">
        <f t="shared" si="104"/>
        <v>0.24000000000000002</v>
      </c>
      <c r="AI72" s="18">
        <f t="shared" si="104"/>
        <v>-0.82975342465753421</v>
      </c>
    </row>
    <row r="73" spans="1:35" x14ac:dyDescent="0.25">
      <c r="C73" s="33" t="s">
        <v>203</v>
      </c>
    </row>
    <row r="74" spans="1:35" x14ac:dyDescent="0.25">
      <c r="A74" s="19">
        <v>0</v>
      </c>
      <c r="C74" s="5" t="s">
        <v>214</v>
      </c>
      <c r="D74" s="44">
        <v>1298.73</v>
      </c>
      <c r="E74" s="30">
        <f t="shared" ref="E74" si="105">D74+D75-D76</f>
        <v>1298.73</v>
      </c>
      <c r="F74" s="30">
        <f t="shared" ref="F74" si="106">E74+E75-E76</f>
        <v>1298.73</v>
      </c>
      <c r="G74" s="30">
        <f t="shared" ref="G74" si="107">F74+F75-F76</f>
        <v>1298.73</v>
      </c>
      <c r="H74" s="30">
        <f t="shared" ref="H74" si="108">G74+G75-G76</f>
        <v>1298.73</v>
      </c>
      <c r="I74" s="30">
        <f t="shared" ref="I74" si="109">H74+H75-H76</f>
        <v>1298.73</v>
      </c>
      <c r="J74" s="30">
        <f t="shared" ref="J74" si="110">I74+I75-I76</f>
        <v>1298.73</v>
      </c>
      <c r="K74" s="30">
        <f t="shared" ref="K74" si="111">J74+J75-J76</f>
        <v>1298.73</v>
      </c>
      <c r="L74" s="30">
        <f t="shared" ref="L74" si="112">K74+K75-K76</f>
        <v>1298.73</v>
      </c>
      <c r="M74" s="30">
        <f t="shared" ref="M74" si="113">L74+L75-L76</f>
        <v>1298.73</v>
      </c>
      <c r="N74" s="30">
        <f t="shared" ref="N74" si="114">M74+M75-M76</f>
        <v>1298.73</v>
      </c>
      <c r="O74" s="30">
        <f t="shared" ref="O74" si="115">N74+N75-N76</f>
        <v>1298.73</v>
      </c>
      <c r="P74" s="30">
        <f t="shared" ref="P74" si="116">O74+O75-O76</f>
        <v>1298.73</v>
      </c>
      <c r="Q74" s="30">
        <f t="shared" ref="Q74" si="117">P74+P75-P76</f>
        <v>1298.73</v>
      </c>
      <c r="R74" s="30">
        <f t="shared" ref="R74" si="118">Q74+Q75-Q76</f>
        <v>1298.73</v>
      </c>
      <c r="S74" s="30">
        <f t="shared" ref="S74" si="119">R74+R75-R76</f>
        <v>1298.73</v>
      </c>
      <c r="T74" s="30">
        <f t="shared" ref="T74" si="120">S74+S75-S76</f>
        <v>1298.73</v>
      </c>
      <c r="U74" s="30">
        <f t="shared" ref="U74" si="121">T74+T75-T76</f>
        <v>1298.73</v>
      </c>
      <c r="V74" s="30">
        <f t="shared" ref="V74" si="122">U74+U75-U76</f>
        <v>1298.73</v>
      </c>
      <c r="W74" s="30">
        <f t="shared" ref="W74" si="123">V74+V75-V76</f>
        <v>1298.73</v>
      </c>
      <c r="X74" s="30">
        <f t="shared" ref="X74" si="124">W74+W75-W76</f>
        <v>0</v>
      </c>
      <c r="Y74" s="30">
        <f t="shared" ref="Y74" si="125">X74+X75-X76</f>
        <v>0</v>
      </c>
      <c r="Z74" s="30">
        <f t="shared" ref="Z74" si="126">Y74+Y75-Y76</f>
        <v>0</v>
      </c>
      <c r="AA74" s="30">
        <f t="shared" ref="AA74" si="127">Z74+Z75-Z76</f>
        <v>0</v>
      </c>
      <c r="AB74" s="30">
        <f t="shared" ref="AB74" si="128">AA74+AA75-AA76</f>
        <v>0</v>
      </c>
      <c r="AC74" s="30">
        <f t="shared" ref="AC74" si="129">AB74+AB75-AB76</f>
        <v>0</v>
      </c>
      <c r="AD74" s="30">
        <f t="shared" ref="AD74" si="130">AC74+AC75-AC76</f>
        <v>0</v>
      </c>
      <c r="AE74" s="30">
        <f t="shared" ref="AE74" si="131">AD74+AD75-AD76</f>
        <v>0</v>
      </c>
      <c r="AF74" s="30">
        <f t="shared" ref="AF74" si="132">AE74+AE75-AE76</f>
        <v>0</v>
      </c>
      <c r="AG74" s="30">
        <f t="shared" ref="AG74" si="133">AF74+AF75-AF76</f>
        <v>0</v>
      </c>
      <c r="AH74" s="30">
        <f t="shared" ref="AH74" si="134">AG74+AG75-AG76</f>
        <v>0</v>
      </c>
      <c r="AI74" s="30">
        <f t="shared" ref="AI74" si="135">AH74+AH75-AH76</f>
        <v>0</v>
      </c>
    </row>
    <row r="75" spans="1:35" x14ac:dyDescent="0.25">
      <c r="B75" s="5">
        <v>40</v>
      </c>
      <c r="C75" s="5" t="s">
        <v>40</v>
      </c>
      <c r="D75" s="45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</row>
    <row r="76" spans="1:35" x14ac:dyDescent="0.25">
      <c r="A76" s="19"/>
      <c r="B76" s="24">
        <f>1/B75</f>
        <v>2.5000000000000001E-2</v>
      </c>
      <c r="C76" s="5" t="s">
        <v>41</v>
      </c>
      <c r="D76" s="45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>
        <f>W74</f>
        <v>1298.73</v>
      </c>
      <c r="X76" s="16"/>
      <c r="Y76" s="16"/>
      <c r="Z76" s="16"/>
      <c r="AA76" s="16"/>
      <c r="AB76" s="16"/>
      <c r="AC76" s="16">
        <f>AC74</f>
        <v>0</v>
      </c>
      <c r="AD76" s="16"/>
      <c r="AE76" s="16"/>
      <c r="AF76" s="16"/>
      <c r="AG76" s="16"/>
      <c r="AH76" s="16"/>
      <c r="AI76" s="16">
        <f t="shared" ref="AI76" si="136">AI74</f>
        <v>0</v>
      </c>
    </row>
    <row r="77" spans="1:35" x14ac:dyDescent="0.25">
      <c r="A77" s="25"/>
      <c r="B77" s="20"/>
      <c r="C77" s="5" t="s">
        <v>32</v>
      </c>
      <c r="D77" s="45">
        <v>41.89</v>
      </c>
      <c r="E77" s="22">
        <f t="shared" ref="E77:AH77" si="137">(E74*(1-$A$74))*$B$76</f>
        <v>32.468250000000005</v>
      </c>
      <c r="F77" s="22">
        <f t="shared" si="137"/>
        <v>32.468250000000005</v>
      </c>
      <c r="G77" s="22">
        <f t="shared" si="137"/>
        <v>32.468250000000005</v>
      </c>
      <c r="H77" s="22">
        <f t="shared" si="137"/>
        <v>32.468250000000005</v>
      </c>
      <c r="I77" s="22">
        <f t="shared" si="137"/>
        <v>32.468250000000005</v>
      </c>
      <c r="J77" s="22">
        <f t="shared" si="137"/>
        <v>32.468250000000005</v>
      </c>
      <c r="K77" s="22">
        <f t="shared" si="137"/>
        <v>32.468250000000005</v>
      </c>
      <c r="L77" s="22">
        <f t="shared" si="137"/>
        <v>32.468250000000005</v>
      </c>
      <c r="M77" s="22">
        <f t="shared" si="137"/>
        <v>32.468250000000005</v>
      </c>
      <c r="N77" s="22">
        <f t="shared" si="137"/>
        <v>32.468250000000005</v>
      </c>
      <c r="O77" s="22">
        <f t="shared" si="137"/>
        <v>32.468250000000005</v>
      </c>
      <c r="P77" s="22">
        <f t="shared" si="137"/>
        <v>32.468250000000005</v>
      </c>
      <c r="Q77" s="22">
        <f t="shared" si="137"/>
        <v>32.468250000000005</v>
      </c>
      <c r="R77" s="22">
        <f t="shared" si="137"/>
        <v>32.468250000000005</v>
      </c>
      <c r="S77" s="22">
        <f t="shared" si="137"/>
        <v>32.468250000000005</v>
      </c>
      <c r="T77" s="22">
        <f t="shared" si="137"/>
        <v>32.468250000000005</v>
      </c>
      <c r="U77" s="22">
        <f t="shared" si="137"/>
        <v>32.468250000000005</v>
      </c>
      <c r="V77" s="22">
        <f t="shared" si="137"/>
        <v>32.468250000000005</v>
      </c>
      <c r="W77" s="22">
        <f t="shared" si="137"/>
        <v>32.468250000000005</v>
      </c>
      <c r="X77" s="22">
        <f t="shared" si="137"/>
        <v>0</v>
      </c>
      <c r="Y77" s="22">
        <f t="shared" si="137"/>
        <v>0</v>
      </c>
      <c r="Z77" s="22">
        <f t="shared" si="137"/>
        <v>0</v>
      </c>
      <c r="AA77" s="22">
        <f t="shared" si="137"/>
        <v>0</v>
      </c>
      <c r="AB77" s="22">
        <f t="shared" si="137"/>
        <v>0</v>
      </c>
      <c r="AC77" s="22">
        <f t="shared" si="137"/>
        <v>0</v>
      </c>
      <c r="AD77" s="22">
        <f t="shared" si="137"/>
        <v>0</v>
      </c>
      <c r="AE77" s="22">
        <f t="shared" si="137"/>
        <v>0</v>
      </c>
      <c r="AF77" s="22">
        <f t="shared" si="137"/>
        <v>0</v>
      </c>
      <c r="AG77" s="22">
        <f t="shared" si="137"/>
        <v>0</v>
      </c>
      <c r="AH77" s="22">
        <f t="shared" si="137"/>
        <v>0</v>
      </c>
      <c r="AI77" s="22">
        <f>(AI74*(1-$A$74))*$B$76*(AI51/AG51)</f>
        <v>0</v>
      </c>
    </row>
    <row r="78" spans="1:35" x14ac:dyDescent="0.25">
      <c r="C78" s="5" t="s">
        <v>42</v>
      </c>
      <c r="D78" s="4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>
        <f>V80-W77</f>
        <v>23.873250000000446</v>
      </c>
      <c r="X78" s="16"/>
      <c r="Y78" s="16"/>
      <c r="Z78" s="16"/>
      <c r="AA78" s="16"/>
      <c r="AB78" s="16"/>
      <c r="AC78" s="16">
        <f>AB80-AC77</f>
        <v>0</v>
      </c>
      <c r="AD78" s="16"/>
      <c r="AE78" s="16"/>
      <c r="AF78" s="16"/>
      <c r="AG78" s="16"/>
      <c r="AH78" s="16"/>
      <c r="AI78" s="16">
        <f t="shared" ref="AI78" si="138">AH80-AI77</f>
        <v>0</v>
      </c>
    </row>
    <row r="79" spans="1:35" x14ac:dyDescent="0.25">
      <c r="A79" s="26"/>
      <c r="C79" s="5" t="s">
        <v>43</v>
      </c>
      <c r="D79" s="45">
        <v>657.96</v>
      </c>
      <c r="E79" s="16">
        <f t="shared" ref="E79" si="139">D79+E77+E78-E76</f>
        <v>690.42825000000005</v>
      </c>
      <c r="F79" s="16">
        <f t="shared" ref="F79" si="140">E79+F77+F78-F76</f>
        <v>722.89650000000006</v>
      </c>
      <c r="G79" s="16">
        <f t="shared" ref="G79" si="141">F79+G77+G78-G76</f>
        <v>755.36475000000007</v>
      </c>
      <c r="H79" s="16">
        <f t="shared" ref="H79" si="142">G79+H77+H78-H76</f>
        <v>787.83300000000008</v>
      </c>
      <c r="I79" s="16">
        <f t="shared" ref="I79" si="143">H79+I77+I78-I76</f>
        <v>820.3012500000001</v>
      </c>
      <c r="J79" s="16">
        <f t="shared" ref="J79" si="144">I79+J77+J78-J76</f>
        <v>852.76950000000011</v>
      </c>
      <c r="K79" s="16">
        <f t="shared" ref="K79" si="145">J79+K77+K78-K76</f>
        <v>885.23775000000012</v>
      </c>
      <c r="L79" s="16">
        <f t="shared" ref="L79" si="146">K79+L77+L78-L76</f>
        <v>917.70600000000013</v>
      </c>
      <c r="M79" s="16">
        <f t="shared" ref="M79" si="147">L79+M77+M78-M76</f>
        <v>950.17425000000014</v>
      </c>
      <c r="N79" s="16">
        <f t="shared" ref="N79" si="148">M79+N77+N78-N76</f>
        <v>982.64250000000015</v>
      </c>
      <c r="O79" s="16">
        <f t="shared" ref="O79" si="149">N79+O77+O78-O76</f>
        <v>1015.1107500000002</v>
      </c>
      <c r="P79" s="16">
        <f t="shared" ref="P79" si="150">O79+P77+P78-P76</f>
        <v>1047.5790000000002</v>
      </c>
      <c r="Q79" s="16">
        <f t="shared" ref="Q79" si="151">P79+Q77+Q78-Q76</f>
        <v>1080.0472500000001</v>
      </c>
      <c r="R79" s="16">
        <f t="shared" ref="R79" si="152">Q79+R77+R78-R76</f>
        <v>1112.5155</v>
      </c>
      <c r="S79" s="16">
        <f t="shared" ref="S79" si="153">R79+S77+S78-S76</f>
        <v>1144.9837499999999</v>
      </c>
      <c r="T79" s="16">
        <f t="shared" ref="T79" si="154">S79+T77+T78-T76</f>
        <v>1177.4519999999998</v>
      </c>
      <c r="U79" s="16">
        <f t="shared" ref="U79" si="155">T79+U77+U78-U76</f>
        <v>1209.9202499999997</v>
      </c>
      <c r="V79" s="16">
        <f t="shared" ref="V79" si="156">U79+V77+V78-V76</f>
        <v>1242.3884999999996</v>
      </c>
      <c r="W79" s="16">
        <f t="shared" ref="W79" si="157">V79+W77+W78-W76</f>
        <v>0</v>
      </c>
      <c r="X79" s="16">
        <f t="shared" ref="X79" si="158">W79+X77+X78-X76</f>
        <v>0</v>
      </c>
      <c r="Y79" s="16">
        <f t="shared" ref="Y79" si="159">X79+Y77+Y78-Y76</f>
        <v>0</v>
      </c>
      <c r="Z79" s="16">
        <f t="shared" ref="Z79" si="160">Y79+Z77+Z78-Z76</f>
        <v>0</v>
      </c>
      <c r="AA79" s="16">
        <f t="shared" ref="AA79" si="161">Z79+AA77+AA78-AA76</f>
        <v>0</v>
      </c>
      <c r="AB79" s="16">
        <f t="shared" ref="AB79" si="162">AA79+AB77+AB78-AB76</f>
        <v>0</v>
      </c>
      <c r="AC79" s="16">
        <f t="shared" ref="AC79" si="163">AB79+AC77+AC78-AC76</f>
        <v>0</v>
      </c>
      <c r="AD79" s="16">
        <f t="shared" ref="AD79" si="164">AC79+AD77+AD78-AD76</f>
        <v>0</v>
      </c>
      <c r="AE79" s="16">
        <f t="shared" ref="AE79" si="165">AD79+AE77+AE78-AE76</f>
        <v>0</v>
      </c>
      <c r="AF79" s="16">
        <f t="shared" ref="AF79" si="166">AE79+AF77+AF78-AF76</f>
        <v>0</v>
      </c>
      <c r="AG79" s="16">
        <f t="shared" ref="AG79" si="167">AF79+AG77+AG78-AG76</f>
        <v>0</v>
      </c>
      <c r="AH79" s="16">
        <f t="shared" ref="AH79" si="168">AG79+AH77+AH78-AH76</f>
        <v>0</v>
      </c>
      <c r="AI79" s="16">
        <f t="shared" ref="AI79" si="169">AH79+AI77+AI78-AI76</f>
        <v>0</v>
      </c>
    </row>
    <row r="80" spans="1:35" x14ac:dyDescent="0.25">
      <c r="B80" s="15"/>
      <c r="C80" s="5" t="s">
        <v>44</v>
      </c>
      <c r="D80" s="46">
        <f t="shared" ref="D80:S80" si="170">D74+D75-D79-D76</f>
        <v>640.77</v>
      </c>
      <c r="E80" s="32">
        <f t="shared" si="170"/>
        <v>608.30174999999997</v>
      </c>
      <c r="F80" s="32">
        <f t="shared" si="170"/>
        <v>575.83349999999996</v>
      </c>
      <c r="G80" s="32">
        <f t="shared" si="170"/>
        <v>543.36524999999995</v>
      </c>
      <c r="H80" s="32">
        <f t="shared" si="170"/>
        <v>510.89699999999993</v>
      </c>
      <c r="I80" s="32">
        <f t="shared" si="170"/>
        <v>478.42874999999992</v>
      </c>
      <c r="J80" s="32">
        <f t="shared" si="170"/>
        <v>445.96049999999991</v>
      </c>
      <c r="K80" s="32">
        <f t="shared" si="170"/>
        <v>413.4922499999999</v>
      </c>
      <c r="L80" s="32">
        <f t="shared" si="170"/>
        <v>381.02399999999989</v>
      </c>
      <c r="M80" s="32">
        <f t="shared" si="170"/>
        <v>348.55574999999988</v>
      </c>
      <c r="N80" s="32">
        <f t="shared" si="170"/>
        <v>316.08749999999986</v>
      </c>
      <c r="O80" s="32">
        <f t="shared" si="170"/>
        <v>283.61924999999985</v>
      </c>
      <c r="P80" s="32">
        <f t="shared" si="170"/>
        <v>251.15099999999984</v>
      </c>
      <c r="Q80" s="32">
        <f t="shared" si="170"/>
        <v>218.68274999999994</v>
      </c>
      <c r="R80" s="32">
        <f t="shared" si="170"/>
        <v>186.21450000000004</v>
      </c>
      <c r="S80" s="32">
        <f t="shared" si="170"/>
        <v>153.74625000000015</v>
      </c>
      <c r="T80" s="32">
        <f t="shared" ref="T80:AI80" si="171">T74+T75-T79-T76</f>
        <v>121.27800000000025</v>
      </c>
      <c r="U80" s="32">
        <f t="shared" si="171"/>
        <v>88.809750000000349</v>
      </c>
      <c r="V80" s="32">
        <f t="shared" si="171"/>
        <v>56.341500000000451</v>
      </c>
      <c r="W80" s="32">
        <f t="shared" si="171"/>
        <v>0</v>
      </c>
      <c r="X80" s="32">
        <f t="shared" si="171"/>
        <v>0</v>
      </c>
      <c r="Y80" s="32">
        <f t="shared" si="171"/>
        <v>0</v>
      </c>
      <c r="Z80" s="32">
        <f t="shared" si="171"/>
        <v>0</v>
      </c>
      <c r="AA80" s="32">
        <f t="shared" si="171"/>
        <v>0</v>
      </c>
      <c r="AB80" s="32">
        <f t="shared" si="171"/>
        <v>0</v>
      </c>
      <c r="AC80" s="32">
        <f t="shared" si="171"/>
        <v>0</v>
      </c>
      <c r="AD80" s="32">
        <f t="shared" si="171"/>
        <v>0</v>
      </c>
      <c r="AE80" s="32">
        <f t="shared" si="171"/>
        <v>0</v>
      </c>
      <c r="AF80" s="32">
        <f t="shared" si="171"/>
        <v>0</v>
      </c>
      <c r="AG80" s="32">
        <f t="shared" si="171"/>
        <v>0</v>
      </c>
      <c r="AH80" s="32">
        <f t="shared" si="171"/>
        <v>0</v>
      </c>
      <c r="AI80" s="32">
        <f t="shared" si="171"/>
        <v>0</v>
      </c>
    </row>
    <row r="81" spans="3:35" x14ac:dyDescent="0.25">
      <c r="D81" s="47">
        <f t="shared" ref="D81:S81" si="172">IF(D79=0,(D78-D76)/D74,D80/D74)</f>
        <v>0.4933819962578827</v>
      </c>
      <c r="E81" s="27">
        <f t="shared" si="172"/>
        <v>0.46838199625788268</v>
      </c>
      <c r="F81" s="27">
        <f t="shared" si="172"/>
        <v>0.44338199625788266</v>
      </c>
      <c r="G81" s="27">
        <f t="shared" si="172"/>
        <v>0.41838199625788264</v>
      </c>
      <c r="H81" s="27">
        <f t="shared" si="172"/>
        <v>0.39338199625788267</v>
      </c>
      <c r="I81" s="27">
        <f t="shared" si="172"/>
        <v>0.36838199625788265</v>
      </c>
      <c r="J81" s="27">
        <f t="shared" si="172"/>
        <v>0.34338199625788263</v>
      </c>
      <c r="K81" s="27">
        <f t="shared" si="172"/>
        <v>0.3183819962578826</v>
      </c>
      <c r="L81" s="27">
        <f t="shared" si="172"/>
        <v>0.29338199625788258</v>
      </c>
      <c r="M81" s="27">
        <f t="shared" si="172"/>
        <v>0.26838199625788262</v>
      </c>
      <c r="N81" s="27">
        <f t="shared" si="172"/>
        <v>0.24338199625788259</v>
      </c>
      <c r="O81" s="27">
        <f t="shared" si="172"/>
        <v>0.21838199625788257</v>
      </c>
      <c r="P81" s="27">
        <f t="shared" si="172"/>
        <v>0.19338199625788258</v>
      </c>
      <c r="Q81" s="27">
        <f t="shared" si="172"/>
        <v>0.16838199625788267</v>
      </c>
      <c r="R81" s="27">
        <f t="shared" si="172"/>
        <v>0.14338199625788273</v>
      </c>
      <c r="S81" s="27">
        <f t="shared" si="172"/>
        <v>0.11838199625788282</v>
      </c>
      <c r="T81" s="27">
        <f t="shared" ref="T81:AI81" si="173">IF(T79=0,(T78-T76)/T74,T80/T74)</f>
        <v>9.338199625788289E-2</v>
      </c>
      <c r="U81" s="27">
        <f t="shared" si="173"/>
        <v>6.8381996257882965E-2</v>
      </c>
      <c r="V81" s="27">
        <f t="shared" si="173"/>
        <v>4.3381996257883047E-2</v>
      </c>
      <c r="W81" s="27">
        <f t="shared" si="173"/>
        <v>-0.98161800374211683</v>
      </c>
      <c r="X81" s="27" t="e">
        <f t="shared" si="173"/>
        <v>#DIV/0!</v>
      </c>
      <c r="Y81" s="27" t="e">
        <f t="shared" si="173"/>
        <v>#DIV/0!</v>
      </c>
      <c r="Z81" s="27" t="e">
        <f t="shared" si="173"/>
        <v>#DIV/0!</v>
      </c>
      <c r="AA81" s="27" t="e">
        <f t="shared" si="173"/>
        <v>#DIV/0!</v>
      </c>
      <c r="AB81" s="27" t="e">
        <f t="shared" si="173"/>
        <v>#DIV/0!</v>
      </c>
      <c r="AC81" s="27" t="e">
        <f t="shared" si="173"/>
        <v>#DIV/0!</v>
      </c>
      <c r="AD81" s="27" t="e">
        <f t="shared" si="173"/>
        <v>#DIV/0!</v>
      </c>
      <c r="AE81" s="27" t="e">
        <f t="shared" si="173"/>
        <v>#DIV/0!</v>
      </c>
      <c r="AF81" s="27" t="e">
        <f t="shared" si="173"/>
        <v>#DIV/0!</v>
      </c>
      <c r="AG81" s="27" t="e">
        <f t="shared" si="173"/>
        <v>#DIV/0!</v>
      </c>
      <c r="AH81" s="27" t="e">
        <f t="shared" si="173"/>
        <v>#DIV/0!</v>
      </c>
      <c r="AI81" s="27" t="e">
        <f t="shared" si="173"/>
        <v>#DIV/0!</v>
      </c>
    </row>
    <row r="82" spans="3:35" x14ac:dyDescent="0.25">
      <c r="C82" s="28" t="s">
        <v>51</v>
      </c>
    </row>
    <row r="83" spans="3:35" x14ac:dyDescent="0.25">
      <c r="C83" s="34" t="s">
        <v>45</v>
      </c>
      <c r="D83" s="180">
        <f t="shared" ref="D83:S83" si="174">SUMIF($C54:$C81,"Addition",D54:D81)/(10^2)</f>
        <v>0</v>
      </c>
      <c r="E83" s="175">
        <f t="shared" si="174"/>
        <v>0</v>
      </c>
      <c r="F83" s="175">
        <f t="shared" si="174"/>
        <v>1.9078854725196512E-3</v>
      </c>
      <c r="G83" s="175">
        <f t="shared" si="174"/>
        <v>1.1993326835615103E-2</v>
      </c>
      <c r="H83" s="175">
        <f t="shared" si="174"/>
        <v>0</v>
      </c>
      <c r="I83" s="175">
        <f t="shared" si="174"/>
        <v>0</v>
      </c>
      <c r="J83" s="175">
        <f t="shared" si="174"/>
        <v>0</v>
      </c>
      <c r="K83" s="175">
        <f t="shared" si="174"/>
        <v>0</v>
      </c>
      <c r="L83" s="175">
        <f t="shared" si="174"/>
        <v>1.4529281675341959E-2</v>
      </c>
      <c r="M83" s="175">
        <f t="shared" si="174"/>
        <v>0</v>
      </c>
      <c r="N83" s="175">
        <f t="shared" si="174"/>
        <v>0</v>
      </c>
      <c r="O83" s="175">
        <f t="shared" si="174"/>
        <v>0</v>
      </c>
      <c r="P83" s="175">
        <f t="shared" si="174"/>
        <v>2.8000207509627176E-3</v>
      </c>
      <c r="Q83" s="175">
        <f t="shared" si="174"/>
        <v>1.7601456951423174E-2</v>
      </c>
      <c r="R83" s="175">
        <f t="shared" si="174"/>
        <v>0</v>
      </c>
      <c r="S83" s="175">
        <f t="shared" si="174"/>
        <v>0</v>
      </c>
      <c r="T83" s="175">
        <f t="shared" ref="T83:AI83" si="175">SUMIF($C54:$C81,"Addition",T54:T81)/(10^2)</f>
        <v>0</v>
      </c>
      <c r="U83" s="175">
        <f t="shared" si="175"/>
        <v>0</v>
      </c>
      <c r="V83" s="175">
        <f t="shared" si="175"/>
        <v>2.1323234949639149E-2</v>
      </c>
      <c r="W83" s="175">
        <f t="shared" si="175"/>
        <v>0</v>
      </c>
      <c r="X83" s="175">
        <f t="shared" si="175"/>
        <v>0</v>
      </c>
      <c r="Y83" s="175">
        <f t="shared" si="175"/>
        <v>0</v>
      </c>
      <c r="Z83" s="175">
        <f t="shared" si="175"/>
        <v>4.1093222411656407E-3</v>
      </c>
      <c r="AA83" s="175">
        <f t="shared" si="175"/>
        <v>2.5831972317538691E-2</v>
      </c>
      <c r="AB83" s="175">
        <f t="shared" si="175"/>
        <v>0</v>
      </c>
      <c r="AC83" s="175">
        <f t="shared" si="175"/>
        <v>0</v>
      </c>
      <c r="AD83" s="175">
        <f t="shared" si="175"/>
        <v>0</v>
      </c>
      <c r="AE83" s="175">
        <f t="shared" si="175"/>
        <v>0</v>
      </c>
      <c r="AF83" s="175">
        <f t="shared" si="175"/>
        <v>3.1294069375030632E-2</v>
      </c>
      <c r="AG83" s="175">
        <f t="shared" si="175"/>
        <v>0</v>
      </c>
      <c r="AH83" s="175">
        <f t="shared" si="175"/>
        <v>0</v>
      </c>
      <c r="AI83" s="175">
        <f t="shared" si="175"/>
        <v>0</v>
      </c>
    </row>
    <row r="84" spans="3:35" x14ac:dyDescent="0.25">
      <c r="C84" s="34" t="s">
        <v>46</v>
      </c>
      <c r="D84" s="180">
        <f t="shared" ref="D84:S84" si="176">SUMIF($C54:$C81,"Asset Write off (Net block)",D54:D81)/(10^2)</f>
        <v>0</v>
      </c>
      <c r="E84" s="175">
        <f t="shared" si="176"/>
        <v>0</v>
      </c>
      <c r="F84" s="175">
        <f t="shared" si="176"/>
        <v>-5.3499999999999972E-5</v>
      </c>
      <c r="G84" s="175">
        <f t="shared" si="176"/>
        <v>0</v>
      </c>
      <c r="H84" s="175">
        <f t="shared" si="176"/>
        <v>0</v>
      </c>
      <c r="I84" s="175">
        <f t="shared" si="176"/>
        <v>0</v>
      </c>
      <c r="J84" s="175">
        <f t="shared" si="176"/>
        <v>0</v>
      </c>
      <c r="K84" s="175">
        <f t="shared" si="176"/>
        <v>0</v>
      </c>
      <c r="L84" s="175">
        <f t="shared" si="176"/>
        <v>5.9966634178075517E-4</v>
      </c>
      <c r="M84" s="175">
        <f t="shared" si="176"/>
        <v>0</v>
      </c>
      <c r="N84" s="175">
        <f t="shared" si="176"/>
        <v>0</v>
      </c>
      <c r="O84" s="175">
        <f t="shared" si="176"/>
        <v>0</v>
      </c>
      <c r="P84" s="175">
        <f t="shared" si="176"/>
        <v>9.5394273625982917E-5</v>
      </c>
      <c r="Q84" s="175">
        <f t="shared" si="176"/>
        <v>7.2646408376709787E-4</v>
      </c>
      <c r="R84" s="175">
        <f t="shared" si="176"/>
        <v>0</v>
      </c>
      <c r="S84" s="175">
        <f t="shared" si="176"/>
        <v>0</v>
      </c>
      <c r="T84" s="175">
        <f t="shared" ref="T84:AI84" si="177">SUMIF($C54:$C81,"Asset Write off (Net block)",T54:T81)/(10^2)</f>
        <v>0</v>
      </c>
      <c r="U84" s="175">
        <f t="shared" si="177"/>
        <v>0</v>
      </c>
      <c r="V84" s="175">
        <f t="shared" si="177"/>
        <v>8.8007284757115874E-4</v>
      </c>
      <c r="W84" s="175">
        <f t="shared" si="177"/>
        <v>0.23873250000000446</v>
      </c>
      <c r="X84" s="175">
        <f t="shared" si="177"/>
        <v>0</v>
      </c>
      <c r="Y84" s="175">
        <f t="shared" si="177"/>
        <v>0</v>
      </c>
      <c r="Z84" s="175">
        <f t="shared" si="177"/>
        <v>1.4000103754813567E-4</v>
      </c>
      <c r="AA84" s="175">
        <f t="shared" si="177"/>
        <v>1.0661617474819573E-3</v>
      </c>
      <c r="AB84" s="175">
        <f t="shared" si="177"/>
        <v>0</v>
      </c>
      <c r="AC84" s="175">
        <f t="shared" si="177"/>
        <v>0</v>
      </c>
      <c r="AD84" s="175">
        <f t="shared" si="177"/>
        <v>0</v>
      </c>
      <c r="AE84" s="175">
        <f t="shared" si="177"/>
        <v>0</v>
      </c>
      <c r="AF84" s="175">
        <f t="shared" si="177"/>
        <v>1.2915986158769349E-3</v>
      </c>
      <c r="AG84" s="177">
        <f t="shared" si="177"/>
        <v>0</v>
      </c>
      <c r="AH84" s="177">
        <f t="shared" si="177"/>
        <v>0</v>
      </c>
      <c r="AI84" s="175">
        <f t="shared" si="177"/>
        <v>1.5736184030298372E-2</v>
      </c>
    </row>
    <row r="85" spans="3:35" x14ac:dyDescent="0.25">
      <c r="C85" s="34" t="s">
        <v>47</v>
      </c>
      <c r="D85" s="180">
        <f t="shared" ref="D85:S85" si="178">SUMIF($C54:$C82,"Depreciation",D54:D82)/(10^2)</f>
        <v>0.41930000000000001</v>
      </c>
      <c r="E85" s="175">
        <f t="shared" si="178"/>
        <v>0.32500600000000007</v>
      </c>
      <c r="F85" s="175">
        <f t="shared" si="178"/>
        <v>0.32501250000000004</v>
      </c>
      <c r="G85" s="175">
        <f t="shared" si="178"/>
        <v>0.32496374911988946</v>
      </c>
      <c r="H85" s="175">
        <f t="shared" si="178"/>
        <v>0.3271424812186563</v>
      </c>
      <c r="I85" s="175">
        <f t="shared" si="178"/>
        <v>0.3271424812186563</v>
      </c>
      <c r="J85" s="175">
        <f t="shared" si="178"/>
        <v>0.3271424812186563</v>
      </c>
      <c r="K85" s="175">
        <f t="shared" si="178"/>
        <v>0.3271424812186563</v>
      </c>
      <c r="L85" s="175">
        <f t="shared" si="178"/>
        <v>0.3271424812186563</v>
      </c>
      <c r="M85" s="175">
        <f t="shared" si="178"/>
        <v>0.32762431263820441</v>
      </c>
      <c r="N85" s="175">
        <f t="shared" si="178"/>
        <v>0.32762431263820441</v>
      </c>
      <c r="O85" s="175">
        <f t="shared" si="178"/>
        <v>0.32762431263820441</v>
      </c>
      <c r="P85" s="175">
        <f t="shared" si="178"/>
        <v>0.32762431263820441</v>
      </c>
      <c r="Q85" s="175">
        <f t="shared" si="178"/>
        <v>0.3277090654896565</v>
      </c>
      <c r="R85" s="175">
        <f t="shared" si="178"/>
        <v>0.32829277879211188</v>
      </c>
      <c r="S85" s="175">
        <f t="shared" si="178"/>
        <v>0.32829277879211188</v>
      </c>
      <c r="T85" s="175">
        <f t="shared" ref="T85:AI85" si="179">SUMIF($C54:$C82,"Depreciation",T54:T82)/(10^2)</f>
        <v>0.32829277879211188</v>
      </c>
      <c r="U85" s="175">
        <f t="shared" si="179"/>
        <v>0.32829277879211188</v>
      </c>
      <c r="V85" s="175">
        <f t="shared" si="179"/>
        <v>0.32829277879211188</v>
      </c>
      <c r="W85" s="175">
        <f t="shared" si="179"/>
        <v>0.32899991661177297</v>
      </c>
      <c r="X85" s="175">
        <f t="shared" si="179"/>
        <v>4.3174166117728955E-3</v>
      </c>
      <c r="Y85" s="175">
        <f t="shared" si="179"/>
        <v>4.3174166117728955E-3</v>
      </c>
      <c r="Z85" s="175">
        <f t="shared" si="179"/>
        <v>4.3174166117728955E-3</v>
      </c>
      <c r="AA85" s="175">
        <f t="shared" si="179"/>
        <v>4.4418002533421737E-3</v>
      </c>
      <c r="AB85" s="175">
        <f t="shared" si="179"/>
        <v>5.2984603532430889E-3</v>
      </c>
      <c r="AC85" s="175">
        <f t="shared" si="179"/>
        <v>5.2984603532430889E-3</v>
      </c>
      <c r="AD85" s="175">
        <f t="shared" si="179"/>
        <v>5.2984603532430889E-3</v>
      </c>
      <c r="AE85" s="175">
        <f t="shared" si="179"/>
        <v>5.2984603532430889E-3</v>
      </c>
      <c r="AF85" s="175">
        <f t="shared" si="179"/>
        <v>5.2984603532430889E-3</v>
      </c>
      <c r="AG85" s="175">
        <f t="shared" si="179"/>
        <v>6.3362587941665563E-3</v>
      </c>
      <c r="AH85" s="175">
        <f t="shared" si="179"/>
        <v>6.3362587941665563E-3</v>
      </c>
      <c r="AI85" s="175">
        <f t="shared" si="179"/>
        <v>4.6523763201003756E-3</v>
      </c>
    </row>
    <row r="91" spans="3:35" x14ac:dyDescent="0.25">
      <c r="C91" s="5">
        <f>3125.6+2175.67</f>
        <v>5301.27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7603-B570-4A01-AE28-8EF851B1702E}">
  <dimension ref="A1:AW72"/>
  <sheetViews>
    <sheetView workbookViewId="0">
      <pane ySplit="4" topLeftCell="A5" activePane="bottomLeft" state="frozen"/>
      <selection pane="bottomLeft" activeCell="AI19" sqref="AI19:AR36"/>
    </sheetView>
  </sheetViews>
  <sheetFormatPr defaultRowHeight="15" outlineLevelCol="1" x14ac:dyDescent="0.25"/>
  <cols>
    <col min="1" max="1" width="24.85546875" bestFit="1" customWidth="1"/>
    <col min="2" max="2" width="8" bestFit="1" customWidth="1" outlineLevel="1"/>
    <col min="3" max="10" width="13.42578125" hidden="1" customWidth="1" outlineLevel="1"/>
    <col min="11" max="12" width="13.42578125" hidden="1" customWidth="1"/>
    <col min="13" max="49" width="13.42578125" bestFit="1" customWidth="1"/>
  </cols>
  <sheetData>
    <row r="1" spans="1:44" x14ac:dyDescent="0.25">
      <c r="A1" s="2" t="str">
        <f>Assumptions!A1</f>
        <v>Plant Year</v>
      </c>
      <c r="B1" s="2"/>
      <c r="C1" s="2"/>
      <c r="D1" s="3">
        <f>Assumptions!D1</f>
        <v>1</v>
      </c>
      <c r="E1" s="3">
        <f>Assumptions!E1</f>
        <v>2</v>
      </c>
      <c r="F1" s="3">
        <f>Assumptions!F1</f>
        <v>3</v>
      </c>
      <c r="G1" s="3">
        <f>Assumptions!G1</f>
        <v>4</v>
      </c>
      <c r="H1" s="3">
        <f>Assumptions!H1</f>
        <v>5</v>
      </c>
      <c r="I1" s="3">
        <f>Assumptions!I1</f>
        <v>6</v>
      </c>
      <c r="J1" s="3">
        <f>Assumptions!J1</f>
        <v>7</v>
      </c>
      <c r="K1" s="3">
        <f>Assumptions!K1</f>
        <v>8</v>
      </c>
      <c r="L1" s="3">
        <f>Assumptions!L1</f>
        <v>9</v>
      </c>
      <c r="M1" s="3">
        <f>Assumptions!M1</f>
        <v>10</v>
      </c>
      <c r="N1" s="3">
        <f>Assumptions!N1</f>
        <v>11</v>
      </c>
      <c r="O1" s="3">
        <f>Assumptions!O1</f>
        <v>12</v>
      </c>
      <c r="P1" s="3">
        <f>Assumptions!P1</f>
        <v>13</v>
      </c>
      <c r="Q1" s="3">
        <f>Assumptions!Q1</f>
        <v>14</v>
      </c>
      <c r="R1" s="3">
        <f>Assumptions!R1</f>
        <v>15</v>
      </c>
      <c r="S1" s="3">
        <f>Assumptions!S1</f>
        <v>16</v>
      </c>
      <c r="T1" s="3">
        <f>Assumptions!T1</f>
        <v>17</v>
      </c>
      <c r="U1" s="3">
        <f>Assumptions!U1</f>
        <v>18</v>
      </c>
      <c r="V1" s="3">
        <f>Assumptions!V1</f>
        <v>19</v>
      </c>
      <c r="W1" s="3">
        <f>Assumptions!W1</f>
        <v>20</v>
      </c>
      <c r="X1" s="3">
        <f>Assumptions!X1</f>
        <v>21</v>
      </c>
      <c r="Y1" s="3">
        <f>Assumptions!Y1</f>
        <v>22</v>
      </c>
      <c r="Z1" s="3">
        <f>Assumptions!Z1</f>
        <v>23</v>
      </c>
      <c r="AA1" s="3">
        <f>Assumptions!AA1</f>
        <v>24</v>
      </c>
      <c r="AB1" s="3">
        <f>Assumptions!AB1</f>
        <v>25</v>
      </c>
      <c r="AC1" s="3">
        <f>Assumptions!AC1</f>
        <v>26</v>
      </c>
      <c r="AD1" s="3">
        <f>Assumptions!AD1</f>
        <v>27</v>
      </c>
      <c r="AE1" s="3">
        <f>Assumptions!AE1</f>
        <v>28</v>
      </c>
      <c r="AF1" s="3">
        <f>Assumptions!AF1</f>
        <v>29</v>
      </c>
      <c r="AG1" s="3">
        <f>Assumptions!AG1</f>
        <v>30</v>
      </c>
      <c r="AH1" s="3">
        <f>Assumptions!AH1</f>
        <v>31</v>
      </c>
      <c r="AI1" s="3">
        <f>Assumptions!AI1</f>
        <v>32</v>
      </c>
      <c r="AJ1" s="3">
        <f>Assumptions!AJ1</f>
        <v>33</v>
      </c>
      <c r="AK1" s="3">
        <f>Assumptions!AK1</f>
        <v>34</v>
      </c>
      <c r="AL1" s="3">
        <f>Assumptions!AL1</f>
        <v>35</v>
      </c>
      <c r="AM1" s="3">
        <f>Assumptions!AM1</f>
        <v>36</v>
      </c>
      <c r="AN1" s="3">
        <f>Assumptions!AN1</f>
        <v>37</v>
      </c>
      <c r="AO1" s="3">
        <f>Assumptions!AO1</f>
        <v>38</v>
      </c>
      <c r="AP1" s="3">
        <f>Assumptions!AP1</f>
        <v>39</v>
      </c>
      <c r="AQ1" s="3">
        <f>Assumptions!AQ1</f>
        <v>40</v>
      </c>
      <c r="AR1" s="3">
        <f>Assumptions!AR1</f>
        <v>41</v>
      </c>
    </row>
    <row r="2" spans="1:44" x14ac:dyDescent="0.25">
      <c r="A2" s="2" t="str">
        <f>Assumptions!A2</f>
        <v>Projecton Year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>
        <f>Assumptions!N2</f>
        <v>1</v>
      </c>
      <c r="O2" s="3">
        <f>Assumptions!O2</f>
        <v>2</v>
      </c>
      <c r="P2" s="3">
        <f>Assumptions!P2</f>
        <v>3</v>
      </c>
      <c r="Q2" s="3">
        <f>Assumptions!Q2</f>
        <v>4</v>
      </c>
      <c r="R2" s="3">
        <f>Assumptions!R2</f>
        <v>5</v>
      </c>
      <c r="S2" s="3">
        <f>Assumptions!S2</f>
        <v>6</v>
      </c>
      <c r="T2" s="3">
        <f>Assumptions!T2</f>
        <v>7</v>
      </c>
      <c r="U2" s="3">
        <f>Assumptions!U2</f>
        <v>8</v>
      </c>
      <c r="V2" s="3">
        <f>Assumptions!V2</f>
        <v>9</v>
      </c>
      <c r="W2" s="3">
        <f>Assumptions!W2</f>
        <v>10</v>
      </c>
      <c r="X2" s="3">
        <f>Assumptions!X2</f>
        <v>11</v>
      </c>
      <c r="Y2" s="3">
        <f>Assumptions!Y2</f>
        <v>12</v>
      </c>
      <c r="Z2" s="3">
        <f>Assumptions!Z2</f>
        <v>13</v>
      </c>
      <c r="AA2" s="3">
        <f>Assumptions!AA2</f>
        <v>14</v>
      </c>
      <c r="AB2" s="3">
        <f>Assumptions!AB2</f>
        <v>15</v>
      </c>
      <c r="AC2" s="3">
        <f>Assumptions!AC2</f>
        <v>16</v>
      </c>
      <c r="AD2" s="3">
        <f>Assumptions!AD2</f>
        <v>17</v>
      </c>
      <c r="AE2" s="3">
        <f>Assumptions!AE2</f>
        <v>18</v>
      </c>
      <c r="AF2" s="3">
        <f>Assumptions!AF2</f>
        <v>19</v>
      </c>
      <c r="AG2" s="3">
        <f>Assumptions!AG2</f>
        <v>20</v>
      </c>
      <c r="AH2" s="3">
        <f>Assumptions!AH2</f>
        <v>21</v>
      </c>
      <c r="AI2" s="3">
        <f>Assumptions!AI2</f>
        <v>22</v>
      </c>
      <c r="AJ2" s="3">
        <f>Assumptions!AJ2</f>
        <v>23</v>
      </c>
      <c r="AK2" s="3">
        <f>Assumptions!AK2</f>
        <v>24</v>
      </c>
      <c r="AL2" s="3">
        <f>Assumptions!AL2</f>
        <v>25</v>
      </c>
      <c r="AM2" s="3">
        <f>Assumptions!AM2</f>
        <v>26</v>
      </c>
      <c r="AN2" s="3">
        <f>Assumptions!AN2</f>
        <v>27</v>
      </c>
      <c r="AO2" s="3">
        <f>Assumptions!AO2</f>
        <v>28</v>
      </c>
      <c r="AP2" s="3">
        <f>Assumptions!AP2</f>
        <v>29</v>
      </c>
      <c r="AQ2" s="3">
        <f>Assumptions!AQ2</f>
        <v>30</v>
      </c>
      <c r="AR2" s="3">
        <f>Assumptions!AR2</f>
        <v>31</v>
      </c>
    </row>
    <row r="3" spans="1:44" x14ac:dyDescent="0.25">
      <c r="A3" s="2" t="str">
        <f>Assumptions!A3</f>
        <v>No. of Days</v>
      </c>
      <c r="B3" s="2"/>
      <c r="C3" s="2"/>
      <c r="D3" s="2"/>
      <c r="E3" s="2"/>
      <c r="F3" s="2"/>
      <c r="G3" s="2"/>
      <c r="H3" s="2"/>
      <c r="I3" s="2"/>
      <c r="J3" s="2"/>
      <c r="K3" s="3">
        <f>Assumptions!K3</f>
        <v>366</v>
      </c>
      <c r="L3" s="3">
        <f>Assumptions!L3</f>
        <v>365</v>
      </c>
      <c r="M3" s="3">
        <f>Assumptions!M3</f>
        <v>365</v>
      </c>
      <c r="N3" s="3">
        <f>Assumptions!N3</f>
        <v>365</v>
      </c>
      <c r="O3" s="3">
        <f>Assumptions!O3</f>
        <v>366</v>
      </c>
      <c r="P3" s="3">
        <f>Assumptions!P3</f>
        <v>365</v>
      </c>
      <c r="Q3" s="3">
        <f>Assumptions!Q3</f>
        <v>365</v>
      </c>
      <c r="R3" s="3">
        <f>Assumptions!R3</f>
        <v>365</v>
      </c>
      <c r="S3" s="3">
        <f>Assumptions!S3</f>
        <v>366</v>
      </c>
      <c r="T3" s="3">
        <f>Assumptions!T3</f>
        <v>365</v>
      </c>
      <c r="U3" s="3">
        <f>Assumptions!U3</f>
        <v>365</v>
      </c>
      <c r="V3" s="3">
        <f>Assumptions!V3</f>
        <v>365</v>
      </c>
      <c r="W3" s="3">
        <f>Assumptions!W3</f>
        <v>366</v>
      </c>
      <c r="X3" s="3">
        <f>Assumptions!X3</f>
        <v>365</v>
      </c>
      <c r="Y3" s="3">
        <f>Assumptions!Y3</f>
        <v>365</v>
      </c>
      <c r="Z3" s="3">
        <f>Assumptions!Z3</f>
        <v>365</v>
      </c>
      <c r="AA3" s="3">
        <f>Assumptions!AA3</f>
        <v>366</v>
      </c>
      <c r="AB3" s="3">
        <f>Assumptions!AB3</f>
        <v>365</v>
      </c>
      <c r="AC3" s="3">
        <f>Assumptions!AC3</f>
        <v>365</v>
      </c>
      <c r="AD3" s="3">
        <f>Assumptions!AD3</f>
        <v>365</v>
      </c>
      <c r="AE3" s="3">
        <f>Assumptions!AE3</f>
        <v>366</v>
      </c>
      <c r="AF3" s="3">
        <f>Assumptions!AF3</f>
        <v>365</v>
      </c>
      <c r="AG3" s="3">
        <f>Assumptions!AG3</f>
        <v>365</v>
      </c>
      <c r="AH3" s="3">
        <f>Assumptions!AH3</f>
        <v>365</v>
      </c>
      <c r="AI3" s="3">
        <f>Assumptions!AI3</f>
        <v>366</v>
      </c>
      <c r="AJ3" s="3">
        <f>Assumptions!AJ3</f>
        <v>365</v>
      </c>
      <c r="AK3" s="3">
        <f>Assumptions!AK3</f>
        <v>365</v>
      </c>
      <c r="AL3" s="3">
        <f>Assumptions!AL3</f>
        <v>365</v>
      </c>
      <c r="AM3" s="3">
        <f>Assumptions!AM3</f>
        <v>366</v>
      </c>
      <c r="AN3" s="3">
        <f>Assumptions!AN3</f>
        <v>365</v>
      </c>
      <c r="AO3" s="3">
        <f>Assumptions!AO3</f>
        <v>365</v>
      </c>
      <c r="AP3" s="3">
        <f>Assumptions!AP3</f>
        <v>365</v>
      </c>
      <c r="AQ3" s="3">
        <f>Assumptions!AQ3</f>
        <v>366</v>
      </c>
      <c r="AR3" s="3">
        <f>Assumptions!AR3</f>
        <v>268</v>
      </c>
    </row>
    <row r="4" spans="1:44" x14ac:dyDescent="0.25">
      <c r="A4" s="2" t="str">
        <f>Assumptions!A4</f>
        <v>Year End</v>
      </c>
      <c r="B4" s="118"/>
      <c r="C4" s="4">
        <f>Assumptions!C4</f>
        <v>40999</v>
      </c>
      <c r="D4" s="4">
        <f>Assumptions!D4</f>
        <v>41364</v>
      </c>
      <c r="E4" s="4">
        <f>Assumptions!E4</f>
        <v>41729</v>
      </c>
      <c r="F4" s="4">
        <f>Assumptions!F4</f>
        <v>42094</v>
      </c>
      <c r="G4" s="4">
        <f>Assumptions!G4</f>
        <v>42460</v>
      </c>
      <c r="H4" s="4">
        <f>Assumptions!H4</f>
        <v>42825</v>
      </c>
      <c r="I4" s="4">
        <f>Assumptions!I4</f>
        <v>43190</v>
      </c>
      <c r="J4" s="4">
        <f>Assumptions!J4</f>
        <v>43555</v>
      </c>
      <c r="K4" s="4">
        <f>Assumptions!K4</f>
        <v>43921</v>
      </c>
      <c r="L4" s="4">
        <f>Assumptions!L4</f>
        <v>44286</v>
      </c>
      <c r="M4" s="4">
        <f>Assumptions!M4</f>
        <v>44651</v>
      </c>
      <c r="N4" s="4">
        <f>Assumptions!N4</f>
        <v>45016</v>
      </c>
      <c r="O4" s="4">
        <f>Assumptions!O4</f>
        <v>45382</v>
      </c>
      <c r="P4" s="4">
        <f>Assumptions!P4</f>
        <v>45747</v>
      </c>
      <c r="Q4" s="4">
        <f>Assumptions!Q4</f>
        <v>46112</v>
      </c>
      <c r="R4" s="4">
        <f>Assumptions!R4</f>
        <v>46477</v>
      </c>
      <c r="S4" s="4">
        <f>Assumptions!S4</f>
        <v>46843</v>
      </c>
      <c r="T4" s="4">
        <f>Assumptions!T4</f>
        <v>47208</v>
      </c>
      <c r="U4" s="4">
        <f>Assumptions!U4</f>
        <v>47573</v>
      </c>
      <c r="V4" s="4">
        <f>Assumptions!V4</f>
        <v>47938</v>
      </c>
      <c r="W4" s="4">
        <f>Assumptions!W4</f>
        <v>48304</v>
      </c>
      <c r="X4" s="4">
        <f>Assumptions!X4</f>
        <v>48669</v>
      </c>
      <c r="Y4" s="4">
        <f>Assumptions!Y4</f>
        <v>49034</v>
      </c>
      <c r="Z4" s="4">
        <f>Assumptions!Z4</f>
        <v>49399</v>
      </c>
      <c r="AA4" s="4">
        <f>Assumptions!AA4</f>
        <v>49765</v>
      </c>
      <c r="AB4" s="4">
        <f>Assumptions!AB4</f>
        <v>50130</v>
      </c>
      <c r="AC4" s="4">
        <f>Assumptions!AC4</f>
        <v>50495</v>
      </c>
      <c r="AD4" s="4">
        <f>Assumptions!AD4</f>
        <v>50860</v>
      </c>
      <c r="AE4" s="4">
        <f>Assumptions!AE4</f>
        <v>51226</v>
      </c>
      <c r="AF4" s="4">
        <f>Assumptions!AF4</f>
        <v>51591</v>
      </c>
      <c r="AG4" s="4">
        <f>Assumptions!AG4</f>
        <v>51956</v>
      </c>
      <c r="AH4" s="4">
        <f>Assumptions!AH4</f>
        <v>52321</v>
      </c>
      <c r="AI4" s="4">
        <f>Assumptions!AI4</f>
        <v>52687</v>
      </c>
      <c r="AJ4" s="4">
        <f>Assumptions!AJ4</f>
        <v>53052</v>
      </c>
      <c r="AK4" s="4">
        <f>Assumptions!AK4</f>
        <v>53417</v>
      </c>
      <c r="AL4" s="4">
        <f>Assumptions!AL4</f>
        <v>53782</v>
      </c>
      <c r="AM4" s="4">
        <f>Assumptions!AM4</f>
        <v>54148</v>
      </c>
      <c r="AN4" s="4">
        <f>Assumptions!AN4</f>
        <v>54513</v>
      </c>
      <c r="AO4" s="4">
        <f>Assumptions!AO4</f>
        <v>54878</v>
      </c>
      <c r="AP4" s="4">
        <f>Assumptions!AP4</f>
        <v>55243</v>
      </c>
      <c r="AQ4" s="4">
        <f>Assumptions!AQ4</f>
        <v>55609</v>
      </c>
      <c r="AR4" s="4">
        <f>Assumptions!AR4</f>
        <v>55974</v>
      </c>
    </row>
    <row r="5" spans="1:44" x14ac:dyDescent="0.25">
      <c r="B5" s="121"/>
    </row>
    <row r="6" spans="1:44" x14ac:dyDescent="0.25">
      <c r="A6" s="128" t="s">
        <v>132</v>
      </c>
      <c r="B6" s="126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7">
        <f>Assumptions!$C$18</f>
        <v>0.2</v>
      </c>
      <c r="O6" s="127">
        <f>Assumptions!$C$18</f>
        <v>0.2</v>
      </c>
      <c r="P6" s="127">
        <f>Assumptions!$C$18</f>
        <v>0.2</v>
      </c>
      <c r="Q6" s="127">
        <f>Assumptions!$C$18</f>
        <v>0.2</v>
      </c>
      <c r="R6" s="127">
        <f>Assumptions!$C$18</f>
        <v>0.2</v>
      </c>
      <c r="S6" s="127">
        <f>Assumptions!$C$18</f>
        <v>0.2</v>
      </c>
      <c r="T6" s="127">
        <f>Assumptions!$C$18</f>
        <v>0.2</v>
      </c>
      <c r="U6" s="127">
        <f>Assumptions!$C$18</f>
        <v>0.2</v>
      </c>
      <c r="V6" s="127">
        <f>Assumptions!$C$18</f>
        <v>0.2</v>
      </c>
      <c r="W6" s="127">
        <f>Assumptions!$C$18</f>
        <v>0.2</v>
      </c>
      <c r="X6" s="127">
        <f>Assumptions!$C$18</f>
        <v>0.2</v>
      </c>
      <c r="Y6" s="127">
        <f>Assumptions!$C$18</f>
        <v>0.2</v>
      </c>
      <c r="Z6" s="127">
        <f>Assumptions!$C$18</f>
        <v>0.2</v>
      </c>
      <c r="AA6" s="127">
        <f>Assumptions!$C$18</f>
        <v>0.2</v>
      </c>
      <c r="AB6" s="127">
        <f>Assumptions!$C$18</f>
        <v>0.2</v>
      </c>
      <c r="AC6" s="127">
        <f>Assumptions!$C$18</f>
        <v>0.2</v>
      </c>
      <c r="AD6" s="127">
        <f>Assumptions!$C$18</f>
        <v>0.2</v>
      </c>
      <c r="AE6" s="127">
        <f>Assumptions!$C$18</f>
        <v>0.2</v>
      </c>
      <c r="AF6" s="127">
        <f>Assumptions!$C$18</f>
        <v>0.2</v>
      </c>
      <c r="AG6" s="127">
        <f>Assumptions!$C$18</f>
        <v>0.2</v>
      </c>
      <c r="AH6" s="127">
        <f>Assumptions!$C$18</f>
        <v>0.2</v>
      </c>
      <c r="AI6" s="127">
        <f>Assumptions!$C$18</f>
        <v>0.2</v>
      </c>
      <c r="AJ6" s="127">
        <f>Assumptions!$C$18</f>
        <v>0.2</v>
      </c>
      <c r="AK6" s="127">
        <f>Assumptions!$C$18</f>
        <v>0.2</v>
      </c>
      <c r="AL6" s="127">
        <f>Assumptions!$C$18</f>
        <v>0.2</v>
      </c>
      <c r="AM6" s="127">
        <f>Assumptions!$C$18</f>
        <v>0.2</v>
      </c>
      <c r="AN6" s="127">
        <f>Assumptions!$C$18</f>
        <v>0.2</v>
      </c>
      <c r="AO6" s="127">
        <f>Assumptions!$C$18</f>
        <v>0.2</v>
      </c>
      <c r="AP6" s="127">
        <f>Assumptions!$C$18</f>
        <v>0.2</v>
      </c>
      <c r="AQ6" s="127">
        <f>Assumptions!$C$18</f>
        <v>0.2</v>
      </c>
      <c r="AR6" s="127">
        <f>Assumptions!$C$18</f>
        <v>0.2</v>
      </c>
    </row>
    <row r="8" spans="1:44" x14ac:dyDescent="0.25">
      <c r="A8" s="108" t="s">
        <v>126</v>
      </c>
    </row>
    <row r="9" spans="1:44" x14ac:dyDescent="0.25">
      <c r="A9" s="2" t="s">
        <v>127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f>(Assumptions!$C$15*N6)*(24*'RKA P&amp;L'!N3*1000)</f>
        <v>8760000</v>
      </c>
      <c r="O9" s="2">
        <f>(Assumptions!$C$15*O6)*(24*'RKA P&amp;L'!O3*1000)</f>
        <v>8784000</v>
      </c>
      <c r="P9" s="2">
        <f>(Assumptions!$C$15*P6)*(24*'RKA P&amp;L'!P3*1000)</f>
        <v>8760000</v>
      </c>
      <c r="Q9" s="2">
        <f>(Assumptions!$C$15*Q6)*(24*'RKA P&amp;L'!Q3*1000)</f>
        <v>8760000</v>
      </c>
      <c r="R9" s="2">
        <f>(Assumptions!$C$15*R6)*(24*'RKA P&amp;L'!R3*1000)</f>
        <v>8760000</v>
      </c>
      <c r="S9" s="2">
        <f>(Assumptions!$C$15*S6)*(24*'RKA P&amp;L'!S3*1000)</f>
        <v>8784000</v>
      </c>
      <c r="T9" s="2">
        <f>(Assumptions!$C$15*T6)*(24*'RKA P&amp;L'!T3*1000)</f>
        <v>8760000</v>
      </c>
      <c r="U9" s="2">
        <f>(Assumptions!$C$15*U6)*(24*'RKA P&amp;L'!U3*1000)</f>
        <v>8760000</v>
      </c>
      <c r="V9" s="2">
        <f>(Assumptions!$C$15*V6)*(24*'RKA P&amp;L'!V3*1000)</f>
        <v>8760000</v>
      </c>
      <c r="W9" s="2">
        <f>(Assumptions!$C$15*W6)*(24*'RKA P&amp;L'!W3*1000)</f>
        <v>8784000</v>
      </c>
      <c r="X9" s="2">
        <f>(Assumptions!$C$15*X6)*(24*'RKA P&amp;L'!X3*1000)</f>
        <v>8760000</v>
      </c>
      <c r="Y9" s="2">
        <f>(Assumptions!$C$15*Y6)*(24*'RKA P&amp;L'!Y3*1000)</f>
        <v>8760000</v>
      </c>
      <c r="Z9" s="2">
        <f>(Assumptions!$C$15*Z6)*(24*'RKA P&amp;L'!Z3*1000)</f>
        <v>8760000</v>
      </c>
      <c r="AA9" s="2">
        <f>(Assumptions!$C$15*AA6)*(24*'RKA P&amp;L'!AA3*1000)</f>
        <v>8784000</v>
      </c>
      <c r="AB9" s="2">
        <f>(Assumptions!$C$15*AB6)*(24*'RKA P&amp;L'!AB3*1000)</f>
        <v>8760000</v>
      </c>
      <c r="AC9" s="2">
        <f>(Assumptions!$C$15*AC6)*(24*'RKA P&amp;L'!AC3*1000)</f>
        <v>8760000</v>
      </c>
      <c r="AD9" s="2">
        <f>(Assumptions!$C$15*AD6)*(24*'RKA P&amp;L'!AD3*1000)</f>
        <v>8760000</v>
      </c>
      <c r="AE9" s="2">
        <f>(Assumptions!$C$15*AE6)*(24*'RKA P&amp;L'!AE3*1000)</f>
        <v>8784000</v>
      </c>
      <c r="AF9" s="2">
        <f>(Assumptions!$C$15*AF6)*(24*'RKA P&amp;L'!AF3*1000)</f>
        <v>8760000</v>
      </c>
      <c r="AG9" s="2">
        <f>(Assumptions!$C$15*AG6)*(24*'RKA P&amp;L'!AG3*1000)</f>
        <v>8760000</v>
      </c>
      <c r="AH9" s="2">
        <f>(Assumptions!$C$15*AH6)*(24*'RKA P&amp;L'!AH3*1000)</f>
        <v>8760000</v>
      </c>
      <c r="AI9" s="2">
        <f>(Assumptions!$C$15*AI6)*(24*'RKA P&amp;L'!AI3*1000)</f>
        <v>8784000</v>
      </c>
      <c r="AJ9" s="2">
        <f>(Assumptions!$C$15*AJ6)*(24*'RKA P&amp;L'!AJ3*1000)</f>
        <v>8760000</v>
      </c>
      <c r="AK9" s="2">
        <f>(Assumptions!$C$15*AK6)*(24*'RKA P&amp;L'!AK3*1000)</f>
        <v>8760000</v>
      </c>
      <c r="AL9" s="2">
        <f>(Assumptions!$C$15*AL6)*(24*'RKA P&amp;L'!AL3*1000)</f>
        <v>8760000</v>
      </c>
      <c r="AM9" s="2">
        <f>(Assumptions!$C$15*AM6)*(24*'RKA P&amp;L'!AM3*1000)</f>
        <v>8784000</v>
      </c>
      <c r="AN9" s="2">
        <f>(Assumptions!$C$15*AN6)*(24*'RKA P&amp;L'!AN3*1000)</f>
        <v>8760000</v>
      </c>
      <c r="AO9" s="2">
        <f>(Assumptions!$C$15*AO6)*(24*'RKA P&amp;L'!AO3*1000)</f>
        <v>8760000</v>
      </c>
      <c r="AP9" s="2">
        <f>(Assumptions!$C$15*AP6)*(24*'RKA P&amp;L'!AP3*1000)</f>
        <v>8760000</v>
      </c>
      <c r="AQ9" s="2">
        <f>(Assumptions!$C$15*AQ6)*(24*'RKA P&amp;L'!AQ3*1000)</f>
        <v>8784000</v>
      </c>
      <c r="AR9" s="2">
        <f>(Assumptions!$C$15*AR6)*(24*'RKA P&amp;L'!AR3*1000)</f>
        <v>6432000</v>
      </c>
    </row>
    <row r="10" spans="1:44" x14ac:dyDescent="0.25">
      <c r="A10" s="2" t="s">
        <v>204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f>N9*Assumptions!$C$19</f>
        <v>43800</v>
      </c>
      <c r="O10" s="2">
        <f>O9*Assumptions!$C$19</f>
        <v>43920</v>
      </c>
      <c r="P10" s="2">
        <f>P9*Assumptions!$C$19</f>
        <v>43800</v>
      </c>
      <c r="Q10" s="2">
        <f>Q9*Assumptions!$C$19</f>
        <v>43800</v>
      </c>
      <c r="R10" s="2">
        <f>R9*Assumptions!$C$19</f>
        <v>43800</v>
      </c>
      <c r="S10" s="2">
        <f>S9*Assumptions!$C$19</f>
        <v>43920</v>
      </c>
      <c r="T10" s="2">
        <f>T9*Assumptions!$C$19</f>
        <v>43800</v>
      </c>
      <c r="U10" s="2">
        <f>U9*Assumptions!$C$19</f>
        <v>43800</v>
      </c>
      <c r="V10" s="2">
        <f>V9*Assumptions!$C$19</f>
        <v>43800</v>
      </c>
      <c r="W10" s="2">
        <f>W9*Assumptions!$C$19</f>
        <v>43920</v>
      </c>
      <c r="X10" s="2">
        <f>X9*Assumptions!$C$19</f>
        <v>43800</v>
      </c>
      <c r="Y10" s="2">
        <f>Y9*Assumptions!$C$19</f>
        <v>43800</v>
      </c>
      <c r="Z10" s="2">
        <f>Z9*Assumptions!$C$19</f>
        <v>43800</v>
      </c>
      <c r="AA10" s="2">
        <f>AA9*Assumptions!$C$19</f>
        <v>43920</v>
      </c>
      <c r="AB10" s="2">
        <f>AB9*Assumptions!$C$19</f>
        <v>43800</v>
      </c>
      <c r="AC10" s="2">
        <f>AC9*Assumptions!$C$19</f>
        <v>43800</v>
      </c>
      <c r="AD10" s="2">
        <f>AD9*Assumptions!$C$19</f>
        <v>43800</v>
      </c>
      <c r="AE10" s="2">
        <f>AE9*Assumptions!$C$19</f>
        <v>43920</v>
      </c>
      <c r="AF10" s="2">
        <f>AF9*Assumptions!$C$19</f>
        <v>43800</v>
      </c>
      <c r="AG10" s="2">
        <f>AG9*Assumptions!$C$19</f>
        <v>43800</v>
      </c>
      <c r="AH10" s="2">
        <f>AH9*Assumptions!$C$19</f>
        <v>43800</v>
      </c>
      <c r="AI10" s="2">
        <f>AI9*Assumptions!$C$19</f>
        <v>43920</v>
      </c>
      <c r="AJ10" s="2">
        <f>AJ9*Assumptions!$C$19</f>
        <v>43800</v>
      </c>
      <c r="AK10" s="2">
        <f>AK9*Assumptions!$C$19</f>
        <v>43800</v>
      </c>
      <c r="AL10" s="2">
        <f>AL9*Assumptions!$C$19</f>
        <v>43800</v>
      </c>
      <c r="AM10" s="2">
        <f>AM9*Assumptions!$C$19</f>
        <v>43920</v>
      </c>
      <c r="AN10" s="2">
        <f>AN9*Assumptions!$C$19</f>
        <v>43800</v>
      </c>
      <c r="AO10" s="2">
        <f>AO9*Assumptions!$C$19</f>
        <v>43800</v>
      </c>
      <c r="AP10" s="2">
        <f>AP9*Assumptions!$C$19</f>
        <v>43800</v>
      </c>
      <c r="AQ10" s="2">
        <f>AQ9*Assumptions!$C$19</f>
        <v>43920</v>
      </c>
      <c r="AR10" s="2">
        <f>AR9*Assumptions!$C$19</f>
        <v>32160</v>
      </c>
    </row>
    <row r="11" spans="1:44" x14ac:dyDescent="0.25">
      <c r="A11" s="101" t="s">
        <v>128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01">
        <f t="shared" ref="N11:AB11" si="0">N9-N10</f>
        <v>8716200</v>
      </c>
      <c r="O11" s="101">
        <f t="shared" si="0"/>
        <v>8740080</v>
      </c>
      <c r="P11" s="101">
        <f t="shared" si="0"/>
        <v>8716200</v>
      </c>
      <c r="Q11" s="101">
        <f t="shared" si="0"/>
        <v>8716200</v>
      </c>
      <c r="R11" s="101">
        <f t="shared" si="0"/>
        <v>8716200</v>
      </c>
      <c r="S11" s="101">
        <f t="shared" si="0"/>
        <v>8740080</v>
      </c>
      <c r="T11" s="101">
        <f t="shared" si="0"/>
        <v>8716200</v>
      </c>
      <c r="U11" s="101">
        <f t="shared" si="0"/>
        <v>8716200</v>
      </c>
      <c r="V11" s="101">
        <f t="shared" si="0"/>
        <v>8716200</v>
      </c>
      <c r="W11" s="101">
        <f t="shared" si="0"/>
        <v>8740080</v>
      </c>
      <c r="X11" s="101">
        <f t="shared" si="0"/>
        <v>8716200</v>
      </c>
      <c r="Y11" s="101">
        <f t="shared" si="0"/>
        <v>8716200</v>
      </c>
      <c r="Z11" s="101">
        <f t="shared" si="0"/>
        <v>8716200</v>
      </c>
      <c r="AA11" s="101">
        <f t="shared" si="0"/>
        <v>8740080</v>
      </c>
      <c r="AB11" s="101">
        <f t="shared" si="0"/>
        <v>8716200</v>
      </c>
      <c r="AC11" s="101">
        <f t="shared" ref="AC11:AR11" si="1">AC9-AC10</f>
        <v>8716200</v>
      </c>
      <c r="AD11" s="101">
        <f t="shared" si="1"/>
        <v>8716200</v>
      </c>
      <c r="AE11" s="101">
        <f t="shared" si="1"/>
        <v>8740080</v>
      </c>
      <c r="AF11" s="101">
        <f t="shared" si="1"/>
        <v>8716200</v>
      </c>
      <c r="AG11" s="101">
        <f t="shared" si="1"/>
        <v>8716200</v>
      </c>
      <c r="AH11" s="101">
        <f t="shared" si="1"/>
        <v>8716200</v>
      </c>
      <c r="AI11" s="101">
        <f t="shared" si="1"/>
        <v>8740080</v>
      </c>
      <c r="AJ11" s="101">
        <f t="shared" si="1"/>
        <v>8716200</v>
      </c>
      <c r="AK11" s="101">
        <f t="shared" si="1"/>
        <v>8716200</v>
      </c>
      <c r="AL11" s="101">
        <f t="shared" si="1"/>
        <v>8716200</v>
      </c>
      <c r="AM11" s="101">
        <f t="shared" si="1"/>
        <v>8740080</v>
      </c>
      <c r="AN11" s="101">
        <f t="shared" si="1"/>
        <v>8716200</v>
      </c>
      <c r="AO11" s="101">
        <f t="shared" si="1"/>
        <v>8716200</v>
      </c>
      <c r="AP11" s="101">
        <f t="shared" si="1"/>
        <v>8716200</v>
      </c>
      <c r="AQ11" s="101">
        <f t="shared" si="1"/>
        <v>8740080</v>
      </c>
      <c r="AR11" s="101">
        <f t="shared" si="1"/>
        <v>6399840</v>
      </c>
    </row>
    <row r="12" spans="1:44" x14ac:dyDescent="0.25">
      <c r="A12" s="2" t="s">
        <v>205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95">
        <f>N11*Assumptions!$C$20</f>
        <v>392229</v>
      </c>
      <c r="O12" s="95">
        <f>O11*Assumptions!$C$20</f>
        <v>393303.6</v>
      </c>
      <c r="P12" s="95">
        <f>P11*Assumptions!$C$20</f>
        <v>392229</v>
      </c>
      <c r="Q12" s="95">
        <f>Q11*Assumptions!$C$20</f>
        <v>392229</v>
      </c>
      <c r="R12" s="95">
        <f>R11*Assumptions!$C$20</f>
        <v>392229</v>
      </c>
      <c r="S12" s="95">
        <f>S11*Assumptions!$C$20</f>
        <v>393303.6</v>
      </c>
      <c r="T12" s="95">
        <f>T11*Assumptions!$C$20</f>
        <v>392229</v>
      </c>
      <c r="U12" s="95">
        <f>U11*Assumptions!$C$20</f>
        <v>392229</v>
      </c>
      <c r="V12" s="95">
        <f>V11*Assumptions!$C$20</f>
        <v>392229</v>
      </c>
      <c r="W12" s="95">
        <f>W11*Assumptions!$C$20</f>
        <v>393303.6</v>
      </c>
      <c r="X12" s="95">
        <f>X11*Assumptions!$C$20</f>
        <v>392229</v>
      </c>
      <c r="Y12" s="95">
        <f>Y11*Assumptions!$C$20</f>
        <v>392229</v>
      </c>
      <c r="Z12" s="95">
        <f>Z11*Assumptions!$C$20</f>
        <v>392229</v>
      </c>
      <c r="AA12" s="95">
        <f>AA11*Assumptions!$C$20</f>
        <v>393303.6</v>
      </c>
      <c r="AB12" s="95">
        <f>AB11*Assumptions!$C$20</f>
        <v>392229</v>
      </c>
      <c r="AC12" s="95">
        <f>AC11*Assumptions!$C$20</f>
        <v>392229</v>
      </c>
      <c r="AD12" s="95">
        <f>AD11*Assumptions!$C$20</f>
        <v>392229</v>
      </c>
      <c r="AE12" s="95">
        <f>AE11*Assumptions!$C$20</f>
        <v>393303.6</v>
      </c>
      <c r="AF12" s="95">
        <f>AF11*Assumptions!$C$20</f>
        <v>392229</v>
      </c>
      <c r="AG12" s="95">
        <f>AG11*Assumptions!$C$20</f>
        <v>392229</v>
      </c>
      <c r="AH12" s="95">
        <f>AH11*Assumptions!$C$20</f>
        <v>392229</v>
      </c>
      <c r="AI12" s="95">
        <f>AI11*Assumptions!$C$20</f>
        <v>393303.6</v>
      </c>
      <c r="AJ12" s="95">
        <f>AJ11*Assumptions!$C$20</f>
        <v>392229</v>
      </c>
      <c r="AK12" s="95">
        <f>AK11*Assumptions!$C$20</f>
        <v>392229</v>
      </c>
      <c r="AL12" s="95">
        <f>AL11*Assumptions!$C$20</f>
        <v>392229</v>
      </c>
      <c r="AM12" s="95">
        <f>AM11*Assumptions!$C$20</f>
        <v>393303.6</v>
      </c>
      <c r="AN12" s="95">
        <f>AN11*Assumptions!$C$20</f>
        <v>392229</v>
      </c>
      <c r="AO12" s="95">
        <f>AO11*Assumptions!$C$20</f>
        <v>392229</v>
      </c>
      <c r="AP12" s="95">
        <f>AP11*Assumptions!$C$20</f>
        <v>392229</v>
      </c>
      <c r="AQ12" s="95">
        <f>AQ11*Assumptions!$C$20</f>
        <v>393303.6</v>
      </c>
      <c r="AR12" s="95">
        <f>AR11*Assumptions!$C$20</f>
        <v>287992.8</v>
      </c>
    </row>
    <row r="13" spans="1:44" x14ac:dyDescent="0.25">
      <c r="A13" s="101" t="s">
        <v>206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23">
        <f t="shared" ref="N13:AB13" si="2">N11-N12</f>
        <v>8323971</v>
      </c>
      <c r="O13" s="123">
        <f t="shared" si="2"/>
        <v>8346776.4000000004</v>
      </c>
      <c r="P13" s="123">
        <f t="shared" si="2"/>
        <v>8323971</v>
      </c>
      <c r="Q13" s="123">
        <f t="shared" si="2"/>
        <v>8323971</v>
      </c>
      <c r="R13" s="123">
        <f t="shared" si="2"/>
        <v>8323971</v>
      </c>
      <c r="S13" s="123">
        <f t="shared" si="2"/>
        <v>8346776.4000000004</v>
      </c>
      <c r="T13" s="123">
        <f t="shared" si="2"/>
        <v>8323971</v>
      </c>
      <c r="U13" s="123">
        <f t="shared" si="2"/>
        <v>8323971</v>
      </c>
      <c r="V13" s="123">
        <f t="shared" si="2"/>
        <v>8323971</v>
      </c>
      <c r="W13" s="123">
        <f t="shared" si="2"/>
        <v>8346776.4000000004</v>
      </c>
      <c r="X13" s="123">
        <f t="shared" si="2"/>
        <v>8323971</v>
      </c>
      <c r="Y13" s="123">
        <f t="shared" si="2"/>
        <v>8323971</v>
      </c>
      <c r="Z13" s="123">
        <f t="shared" si="2"/>
        <v>8323971</v>
      </c>
      <c r="AA13" s="123">
        <f t="shared" si="2"/>
        <v>8346776.4000000004</v>
      </c>
      <c r="AB13" s="123">
        <f t="shared" si="2"/>
        <v>8323971</v>
      </c>
      <c r="AC13" s="123">
        <f t="shared" ref="AC13" si="3">AC11-AC12</f>
        <v>8323971</v>
      </c>
      <c r="AD13" s="123">
        <f t="shared" ref="AD13" si="4">AD11-AD12</f>
        <v>8323971</v>
      </c>
      <c r="AE13" s="123">
        <f t="shared" ref="AE13" si="5">AE11-AE12</f>
        <v>8346776.4000000004</v>
      </c>
      <c r="AF13" s="123">
        <f t="shared" ref="AF13" si="6">AF11-AF12</f>
        <v>8323971</v>
      </c>
      <c r="AG13" s="123">
        <f t="shared" ref="AG13" si="7">AG11-AG12</f>
        <v>8323971</v>
      </c>
      <c r="AH13" s="123">
        <f t="shared" ref="AH13" si="8">AH11-AH12</f>
        <v>8323971</v>
      </c>
      <c r="AI13" s="123">
        <f t="shared" ref="AI13" si="9">AI11-AI12</f>
        <v>8346776.4000000004</v>
      </c>
      <c r="AJ13" s="123">
        <f t="shared" ref="AJ13" si="10">AJ11-AJ12</f>
        <v>8323971</v>
      </c>
      <c r="AK13" s="123">
        <f t="shared" ref="AK13" si="11">AK11-AK12</f>
        <v>8323971</v>
      </c>
      <c r="AL13" s="123">
        <f t="shared" ref="AL13" si="12">AL11-AL12</f>
        <v>8323971</v>
      </c>
      <c r="AM13" s="123">
        <f t="shared" ref="AM13" si="13">AM11-AM12</f>
        <v>8346776.4000000004</v>
      </c>
      <c r="AN13" s="123">
        <f t="shared" ref="AN13" si="14">AN11-AN12</f>
        <v>8323971</v>
      </c>
      <c r="AO13" s="123">
        <f t="shared" ref="AO13" si="15">AO11-AO12</f>
        <v>8323971</v>
      </c>
      <c r="AP13" s="123">
        <f t="shared" ref="AP13" si="16">AP11-AP12</f>
        <v>8323971</v>
      </c>
      <c r="AQ13" s="123">
        <f t="shared" ref="AQ13" si="17">AQ11-AQ12</f>
        <v>8346776.4000000004</v>
      </c>
      <c r="AR13" s="123">
        <f t="shared" ref="AR13" si="18">AR11-AR12</f>
        <v>6111847.2000000002</v>
      </c>
    </row>
    <row r="15" spans="1:44" x14ac:dyDescent="0.25">
      <c r="A15" s="101" t="s">
        <v>129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3">
        <f>Assumptions!N23</f>
        <v>2.5</v>
      </c>
      <c r="O15" s="123">
        <f>Assumptions!O23</f>
        <v>2.5</v>
      </c>
      <c r="P15" s="123">
        <f>Assumptions!P23</f>
        <v>2.5</v>
      </c>
      <c r="Q15" s="123">
        <f>Assumptions!Q23</f>
        <v>2.5</v>
      </c>
      <c r="R15" s="123">
        <f>Assumptions!R23</f>
        <v>2.5</v>
      </c>
      <c r="S15" s="123">
        <f>Assumptions!S23</f>
        <v>2.5</v>
      </c>
      <c r="T15" s="123">
        <f>Assumptions!T23</f>
        <v>2.5</v>
      </c>
      <c r="U15" s="123">
        <f>Assumptions!U23</f>
        <v>2.5</v>
      </c>
      <c r="V15" s="123">
        <f>Assumptions!V23</f>
        <v>2.5</v>
      </c>
      <c r="W15" s="123">
        <f>Assumptions!W23</f>
        <v>2.5</v>
      </c>
      <c r="X15" s="123">
        <f>Assumptions!X23</f>
        <v>2.5</v>
      </c>
      <c r="Y15" s="123">
        <f>Assumptions!Y23</f>
        <v>2.5</v>
      </c>
      <c r="Z15" s="123">
        <f>Assumptions!Z23</f>
        <v>2.5</v>
      </c>
      <c r="AA15" s="123">
        <f>Assumptions!AA23</f>
        <v>2.5</v>
      </c>
      <c r="AB15" s="123">
        <f>Assumptions!AB23</f>
        <v>2.5</v>
      </c>
      <c r="AC15" s="123">
        <f>Assumptions!AC23</f>
        <v>2.5</v>
      </c>
      <c r="AD15" s="123">
        <f>Assumptions!AD23</f>
        <v>2.5</v>
      </c>
      <c r="AE15" s="123">
        <f>Assumptions!AE23</f>
        <v>2.5</v>
      </c>
      <c r="AF15" s="123">
        <f>Assumptions!AF23</f>
        <v>2.5</v>
      </c>
      <c r="AG15" s="123">
        <f>Assumptions!AG23</f>
        <v>2.5</v>
      </c>
      <c r="AH15" s="123">
        <f>Assumptions!AH23</f>
        <v>2.5</v>
      </c>
      <c r="AI15" s="123">
        <f>Assumptions!AI23</f>
        <v>2.5</v>
      </c>
      <c r="AJ15" s="123">
        <f>Assumptions!AJ23</f>
        <v>2.5</v>
      </c>
      <c r="AK15" s="123">
        <f>Assumptions!AK23</f>
        <v>2.5</v>
      </c>
      <c r="AL15" s="123">
        <f>Assumptions!AL23</f>
        <v>2.5</v>
      </c>
      <c r="AM15" s="123">
        <f>Assumptions!AM23</f>
        <v>2.5</v>
      </c>
      <c r="AN15" s="123">
        <f>Assumptions!AN23</f>
        <v>2.5</v>
      </c>
      <c r="AO15" s="123">
        <f>Assumptions!AO23</f>
        <v>2.5</v>
      </c>
      <c r="AP15" s="123">
        <f>Assumptions!AP23</f>
        <v>2.5</v>
      </c>
      <c r="AQ15" s="123">
        <f>Assumptions!AQ23</f>
        <v>2.5</v>
      </c>
      <c r="AR15" s="123">
        <f>Assumptions!AR23</f>
        <v>2.5</v>
      </c>
    </row>
    <row r="17" spans="1:44" x14ac:dyDescent="0.25">
      <c r="A17" s="108" t="s">
        <v>130</v>
      </c>
    </row>
    <row r="18" spans="1:44" ht="15.75" thickBot="1" x14ac:dyDescent="0.3">
      <c r="A18" s="2" t="s">
        <v>131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15.75" thickBot="1" x14ac:dyDescent="0.3">
      <c r="A19" s="132" t="s">
        <v>207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99" t="s">
        <v>226</v>
      </c>
      <c r="O19" s="200" t="s">
        <v>226</v>
      </c>
      <c r="P19" s="200" t="s">
        <v>226</v>
      </c>
      <c r="Q19" s="95">
        <f t="shared" ref="Q19:AB19" si="19">(Q13*Q15)/(10^7)</f>
        <v>2.0809927500000001</v>
      </c>
      <c r="R19" s="95">
        <f t="shared" si="19"/>
        <v>2.0809927500000001</v>
      </c>
      <c r="S19" s="95">
        <f t="shared" si="19"/>
        <v>2.0866940999999999</v>
      </c>
      <c r="T19" s="95">
        <f t="shared" si="19"/>
        <v>2.0809927500000001</v>
      </c>
      <c r="U19" s="95">
        <f t="shared" si="19"/>
        <v>2.0809927500000001</v>
      </c>
      <c r="V19" s="95">
        <f t="shared" si="19"/>
        <v>2.0809927500000001</v>
      </c>
      <c r="W19" s="95">
        <f t="shared" si="19"/>
        <v>2.0866940999999999</v>
      </c>
      <c r="X19" s="95">
        <f t="shared" si="19"/>
        <v>2.0809927500000001</v>
      </c>
      <c r="Y19" s="95">
        <f t="shared" si="19"/>
        <v>2.0809927500000001</v>
      </c>
      <c r="Z19" s="95">
        <f t="shared" si="19"/>
        <v>2.0809927500000001</v>
      </c>
      <c r="AA19" s="95">
        <f t="shared" si="19"/>
        <v>2.0866940999999999</v>
      </c>
      <c r="AB19" s="95">
        <f t="shared" si="19"/>
        <v>2.0809927500000001</v>
      </c>
      <c r="AC19" s="95">
        <f t="shared" ref="AC19:AR19" si="20">(AC13*AC15)/(10^7)</f>
        <v>2.0809927500000001</v>
      </c>
      <c r="AD19" s="95">
        <f t="shared" si="20"/>
        <v>2.0809927500000001</v>
      </c>
      <c r="AE19" s="95">
        <f t="shared" si="20"/>
        <v>2.0866940999999999</v>
      </c>
      <c r="AF19" s="95">
        <f t="shared" si="20"/>
        <v>2.0809927500000001</v>
      </c>
      <c r="AG19" s="95">
        <f t="shared" si="20"/>
        <v>2.0809927500000001</v>
      </c>
      <c r="AH19" s="95">
        <f t="shared" si="20"/>
        <v>2.0809927500000001</v>
      </c>
      <c r="AI19" s="95">
        <f t="shared" si="20"/>
        <v>2.0866940999999999</v>
      </c>
      <c r="AJ19" s="95">
        <f t="shared" si="20"/>
        <v>2.0809927500000001</v>
      </c>
      <c r="AK19" s="95">
        <f t="shared" si="20"/>
        <v>2.0809927500000001</v>
      </c>
      <c r="AL19" s="95">
        <f t="shared" si="20"/>
        <v>2.0809927500000001</v>
      </c>
      <c r="AM19" s="95">
        <f t="shared" si="20"/>
        <v>2.0866940999999999</v>
      </c>
      <c r="AN19" s="95">
        <f t="shared" si="20"/>
        <v>2.0809927500000001</v>
      </c>
      <c r="AO19" s="95">
        <f t="shared" si="20"/>
        <v>2.0809927500000001</v>
      </c>
      <c r="AP19" s="95">
        <f t="shared" si="20"/>
        <v>2.0809927500000001</v>
      </c>
      <c r="AQ19" s="95">
        <f t="shared" si="20"/>
        <v>2.0866940999999999</v>
      </c>
      <c r="AR19" s="95">
        <f t="shared" si="20"/>
        <v>1.5279617999999999</v>
      </c>
    </row>
    <row r="20" spans="1:44" x14ac:dyDescent="0.25">
      <c r="A20" s="132" t="s">
        <v>208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95">
        <f>Assumptions!N27</f>
        <v>0.08</v>
      </c>
      <c r="O20" s="95">
        <f>Assumptions!O27</f>
        <v>0.08</v>
      </c>
      <c r="P20" s="95">
        <f>Assumptions!P27</f>
        <v>0.08</v>
      </c>
      <c r="Q20" s="95">
        <f>Assumptions!Q27</f>
        <v>0.08</v>
      </c>
      <c r="R20" s="95">
        <f>Assumptions!R27</f>
        <v>0.08</v>
      </c>
      <c r="S20" s="95">
        <f>Assumptions!S27</f>
        <v>0.08</v>
      </c>
      <c r="T20" s="95">
        <f>Assumptions!T27</f>
        <v>0.08</v>
      </c>
      <c r="U20" s="95">
        <f>Assumptions!U27</f>
        <v>0.08</v>
      </c>
      <c r="V20" s="95">
        <f>Assumptions!V27</f>
        <v>0.08</v>
      </c>
      <c r="W20" s="95">
        <f>Assumptions!W27</f>
        <v>0.08</v>
      </c>
      <c r="X20" s="95">
        <f>Assumptions!X27</f>
        <v>0.08</v>
      </c>
      <c r="Y20" s="95">
        <f>Assumptions!Y27</f>
        <v>0.08</v>
      </c>
      <c r="Z20" s="95">
        <f>Assumptions!Z27</f>
        <v>0.08</v>
      </c>
      <c r="AA20" s="95">
        <f>Assumptions!AA27</f>
        <v>0.08</v>
      </c>
      <c r="AB20" s="95">
        <f>Assumptions!AB27</f>
        <v>0.08</v>
      </c>
      <c r="AC20" s="95">
        <f>Assumptions!AC27</f>
        <v>0.08</v>
      </c>
      <c r="AD20" s="95">
        <f>Assumptions!AD27</f>
        <v>0.08</v>
      </c>
      <c r="AE20" s="95">
        <f>Assumptions!AE27</f>
        <v>0.08</v>
      </c>
      <c r="AF20" s="95">
        <f>Assumptions!AF27</f>
        <v>0.08</v>
      </c>
      <c r="AG20" s="95">
        <f>Assumptions!AG27</f>
        <v>0.08</v>
      </c>
      <c r="AH20" s="95">
        <f>Assumptions!AH27</f>
        <v>0.08</v>
      </c>
      <c r="AI20" s="95">
        <f>Assumptions!AI27</f>
        <v>0.08</v>
      </c>
      <c r="AJ20" s="95">
        <f>Assumptions!AJ27</f>
        <v>0.08</v>
      </c>
      <c r="AK20" s="95">
        <f>Assumptions!AK27</f>
        <v>0.08</v>
      </c>
      <c r="AL20" s="95">
        <f>Assumptions!AL27</f>
        <v>0.08</v>
      </c>
      <c r="AM20" s="95">
        <f>Assumptions!AM27</f>
        <v>0.08</v>
      </c>
      <c r="AN20" s="95">
        <f>Assumptions!AN27</f>
        <v>0.08</v>
      </c>
      <c r="AO20" s="95">
        <f>Assumptions!AO27</f>
        <v>0.08</v>
      </c>
      <c r="AP20" s="95">
        <f>Assumptions!AP27</f>
        <v>0.08</v>
      </c>
      <c r="AQ20" s="95">
        <f>Assumptions!AQ27</f>
        <v>0.08</v>
      </c>
      <c r="AR20" s="95">
        <f>Assumptions!AR27</f>
        <v>0.13589999999999902</v>
      </c>
    </row>
    <row r="21" spans="1:44" x14ac:dyDescent="0.25">
      <c r="A21" s="101" t="s">
        <v>133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23">
        <f t="shared" ref="N21:AB21" si="21">SUM(N19:N20)</f>
        <v>0.08</v>
      </c>
      <c r="O21" s="123">
        <f t="shared" si="21"/>
        <v>0.08</v>
      </c>
      <c r="P21" s="123">
        <f t="shared" si="21"/>
        <v>0.08</v>
      </c>
      <c r="Q21" s="123">
        <f t="shared" si="21"/>
        <v>2.1609927500000001</v>
      </c>
      <c r="R21" s="123">
        <f t="shared" si="21"/>
        <v>2.1609927500000001</v>
      </c>
      <c r="S21" s="123">
        <f t="shared" si="21"/>
        <v>2.1666941</v>
      </c>
      <c r="T21" s="123">
        <f t="shared" si="21"/>
        <v>2.1609927500000001</v>
      </c>
      <c r="U21" s="123">
        <f t="shared" si="21"/>
        <v>2.1609927500000001</v>
      </c>
      <c r="V21" s="123">
        <f t="shared" si="21"/>
        <v>2.1609927500000001</v>
      </c>
      <c r="W21" s="123">
        <f t="shared" si="21"/>
        <v>2.1666941</v>
      </c>
      <c r="X21" s="123">
        <f t="shared" si="21"/>
        <v>2.1609927500000001</v>
      </c>
      <c r="Y21" s="123">
        <f t="shared" si="21"/>
        <v>2.1609927500000001</v>
      </c>
      <c r="Z21" s="123">
        <f t="shared" si="21"/>
        <v>2.1609927500000001</v>
      </c>
      <c r="AA21" s="123">
        <f t="shared" si="21"/>
        <v>2.1666941</v>
      </c>
      <c r="AB21" s="123">
        <f t="shared" si="21"/>
        <v>2.1609927500000001</v>
      </c>
      <c r="AC21" s="123">
        <f t="shared" ref="AC21:AR21" si="22">SUM(AC19:AC20)</f>
        <v>2.1609927500000001</v>
      </c>
      <c r="AD21" s="123">
        <f t="shared" si="22"/>
        <v>2.1609927500000001</v>
      </c>
      <c r="AE21" s="123">
        <f t="shared" si="22"/>
        <v>2.1666941</v>
      </c>
      <c r="AF21" s="123">
        <f t="shared" si="22"/>
        <v>2.1609927500000001</v>
      </c>
      <c r="AG21" s="123">
        <f t="shared" si="22"/>
        <v>2.1609927500000001</v>
      </c>
      <c r="AH21" s="123">
        <f t="shared" si="22"/>
        <v>2.1609927500000001</v>
      </c>
      <c r="AI21" s="123">
        <f t="shared" si="22"/>
        <v>2.1666941</v>
      </c>
      <c r="AJ21" s="123">
        <f t="shared" si="22"/>
        <v>2.1609927500000001</v>
      </c>
      <c r="AK21" s="123">
        <f t="shared" si="22"/>
        <v>2.1609927500000001</v>
      </c>
      <c r="AL21" s="123">
        <f t="shared" si="22"/>
        <v>2.1609927500000001</v>
      </c>
      <c r="AM21" s="123">
        <f t="shared" si="22"/>
        <v>2.1666941</v>
      </c>
      <c r="AN21" s="123">
        <f t="shared" si="22"/>
        <v>2.1609927500000001</v>
      </c>
      <c r="AO21" s="123">
        <f t="shared" si="22"/>
        <v>2.1609927500000001</v>
      </c>
      <c r="AP21" s="123">
        <f t="shared" si="22"/>
        <v>2.1609927500000001</v>
      </c>
      <c r="AQ21" s="123">
        <f t="shared" si="22"/>
        <v>2.1666941</v>
      </c>
      <c r="AR21" s="123">
        <f t="shared" si="22"/>
        <v>1.6638617999999989</v>
      </c>
    </row>
    <row r="22" spans="1:44" x14ac:dyDescent="0.25">
      <c r="A22" s="132" t="s">
        <v>209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95">
        <f>Assumptions!C34*(1+Assumptions!$C$35)</f>
        <v>1.6271728000000001</v>
      </c>
      <c r="O22" s="95">
        <f>N22*(1+Assumptions!$C$35)</f>
        <v>1.68965623552</v>
      </c>
      <c r="P22" s="95">
        <f>O22*(1+Assumptions!$C$35)</f>
        <v>1.754539034963968</v>
      </c>
      <c r="Q22" s="95">
        <f>P22*(1+Assumptions!$C$35)</f>
        <v>1.8219133339065843</v>
      </c>
      <c r="R22" s="95">
        <f>Q22*(1+Assumptions!$C$35)</f>
        <v>1.891874805928597</v>
      </c>
      <c r="S22" s="95">
        <f>R22*(1+Assumptions!$C$35)</f>
        <v>1.9645227984762552</v>
      </c>
      <c r="T22" s="95">
        <f>S22*(1+Assumptions!$C$35)</f>
        <v>2.0399604739377435</v>
      </c>
      <c r="U22" s="95">
        <f>T22*(1+Assumptions!$C$35)</f>
        <v>2.1182949561369528</v>
      </c>
      <c r="V22" s="95">
        <f>U22*(1+Assumptions!$C$35)</f>
        <v>2.1996374824526117</v>
      </c>
      <c r="W22" s="95">
        <f>V22*(1+Assumptions!$C$35)</f>
        <v>2.2841035617787919</v>
      </c>
      <c r="X22" s="95">
        <f>W22*(1+Assumptions!$C$35)</f>
        <v>2.3718131385510977</v>
      </c>
      <c r="Y22" s="95">
        <f>X22*(1+Assumptions!$C$35)</f>
        <v>2.4628907630714596</v>
      </c>
      <c r="Z22" s="95">
        <f>Y22*(1+Assumptions!$C$35)</f>
        <v>2.5574657683734037</v>
      </c>
      <c r="AA22" s="95">
        <f>Z22*(1+Assumptions!$C$35)</f>
        <v>2.6556724538789425</v>
      </c>
      <c r="AB22" s="95">
        <f>AA22*(1+Assumptions!$C$35)</f>
        <v>2.7576502761078938</v>
      </c>
      <c r="AC22" s="95">
        <f>AB22*(1+Assumptions!$C$35)</f>
        <v>2.8635440467104369</v>
      </c>
      <c r="AD22" s="95">
        <f>AC22*(1+Assumptions!$C$35)</f>
        <v>2.9735041381041176</v>
      </c>
      <c r="AE22" s="95">
        <f>AD22*(1+Assumptions!$C$35)</f>
        <v>3.0876866970073156</v>
      </c>
      <c r="AF22" s="95">
        <f>AE22*(1+Assumptions!$C$35)</f>
        <v>3.2062538661723963</v>
      </c>
      <c r="AG22" s="95">
        <f>AF22*(1+Assumptions!$C$35)</f>
        <v>3.3293740146334163</v>
      </c>
      <c r="AH22" s="95">
        <f>AG22*(1+Assumptions!$C$35)</f>
        <v>3.4572219767953394</v>
      </c>
      <c r="AI22" s="95">
        <f>AH22*(1+Assumptions!$C$35)</f>
        <v>3.5899793007042802</v>
      </c>
      <c r="AJ22" s="95">
        <f>AI22*(1+Assumptions!$C$35)</f>
        <v>3.7278345058513245</v>
      </c>
      <c r="AK22" s="95">
        <f>AJ22*(1+Assumptions!$C$35)</f>
        <v>3.8709833508760152</v>
      </c>
      <c r="AL22" s="95">
        <f>AK22*(1+Assumptions!$C$35)</f>
        <v>4.0196291115496541</v>
      </c>
      <c r="AM22" s="95">
        <f>AL22*(1+Assumptions!$C$35)</f>
        <v>4.1739828694331607</v>
      </c>
      <c r="AN22" s="95">
        <f>AM22*(1+Assumptions!$C$35)</f>
        <v>4.3342638116193939</v>
      </c>
      <c r="AO22" s="95">
        <f>AN22*(1+Assumptions!$C$35)</f>
        <v>4.5006995419855782</v>
      </c>
      <c r="AP22" s="95">
        <f>AO22*(1+Assumptions!$C$35)</f>
        <v>4.6735264043978244</v>
      </c>
      <c r="AQ22" s="95">
        <f>AP22*(1+Assumptions!$C$35)</f>
        <v>4.8529898183267006</v>
      </c>
      <c r="AR22" s="95">
        <f>AQ22*(1+Assumptions!$C$35)*(AR3/AP3)</f>
        <v>3.7001215346025194</v>
      </c>
    </row>
    <row r="23" spans="1:44" x14ac:dyDescent="0.25">
      <c r="A23" s="132" t="s">
        <v>134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95">
        <v>0.4501</v>
      </c>
      <c r="O23" s="95">
        <f>N23</f>
        <v>0.4501</v>
      </c>
      <c r="P23" s="95">
        <f>O23</f>
        <v>0.4501</v>
      </c>
      <c r="Q23" s="95">
        <f>Q19*Assumptions!$C$49</f>
        <v>0.41619855000000006</v>
      </c>
      <c r="R23" s="95">
        <f>R19*Assumptions!$C$49</f>
        <v>0.41619855000000006</v>
      </c>
      <c r="S23" s="95">
        <f>S19*Assumptions!$C$49</f>
        <v>0.41733882</v>
      </c>
      <c r="T23" s="95">
        <f>T19*Assumptions!$C$49</f>
        <v>0.41619855000000006</v>
      </c>
      <c r="U23" s="95">
        <f>U19*Assumptions!$C$49</f>
        <v>0.41619855000000006</v>
      </c>
      <c r="V23" s="95">
        <f>V19*Assumptions!$C$49</f>
        <v>0.41619855000000006</v>
      </c>
      <c r="W23" s="95">
        <f>W19*Assumptions!$C$49</f>
        <v>0.41733882</v>
      </c>
      <c r="X23" s="95">
        <f>X19*Assumptions!$C$49</f>
        <v>0.41619855000000006</v>
      </c>
      <c r="Y23" s="95">
        <f>Y19*Assumptions!$C$49</f>
        <v>0.41619855000000006</v>
      </c>
      <c r="Z23" s="95">
        <f>Z19*Assumptions!$C$49</f>
        <v>0.41619855000000006</v>
      </c>
      <c r="AA23" s="95">
        <f>AA19*Assumptions!$C$49</f>
        <v>0.41733882</v>
      </c>
      <c r="AB23" s="95">
        <f>AB19*Assumptions!$C$49</f>
        <v>0.41619855000000006</v>
      </c>
      <c r="AC23" s="95">
        <f>AC19*Assumptions!$C$49</f>
        <v>0.41619855000000006</v>
      </c>
      <c r="AD23" s="95">
        <f>AD19*Assumptions!$C$49</f>
        <v>0.41619855000000006</v>
      </c>
      <c r="AE23" s="95">
        <f>AE19*Assumptions!$C$49</f>
        <v>0.41733882</v>
      </c>
      <c r="AF23" s="95">
        <f>AF19*Assumptions!$C$49</f>
        <v>0.41619855000000006</v>
      </c>
      <c r="AG23" s="95">
        <f>AG19*Assumptions!$C$49</f>
        <v>0.41619855000000006</v>
      </c>
      <c r="AH23" s="95">
        <f>AH19*Assumptions!$C$49</f>
        <v>0.41619855000000006</v>
      </c>
      <c r="AI23" s="95">
        <f>AI19*Assumptions!$C$49</f>
        <v>0.41733882</v>
      </c>
      <c r="AJ23" s="95">
        <f>AJ19*Assumptions!$C$49</f>
        <v>0.41619855000000006</v>
      </c>
      <c r="AK23" s="95">
        <f>AK19*Assumptions!$C$49</f>
        <v>0.41619855000000006</v>
      </c>
      <c r="AL23" s="95">
        <f>AL19*Assumptions!$C$49</f>
        <v>0.41619855000000006</v>
      </c>
      <c r="AM23" s="95">
        <f>AM19*Assumptions!$C$49</f>
        <v>0.41733882</v>
      </c>
      <c r="AN23" s="95">
        <f>AN19*Assumptions!$C$49</f>
        <v>0.41619855000000006</v>
      </c>
      <c r="AO23" s="95">
        <f>AO19*Assumptions!$C$49</f>
        <v>0.41619855000000006</v>
      </c>
      <c r="AP23" s="95">
        <f>AP19*Assumptions!$C$49</f>
        <v>0.41619855000000006</v>
      </c>
      <c r="AQ23" s="95">
        <f>AQ19*Assumptions!$C$49</f>
        <v>0.41733882</v>
      </c>
      <c r="AR23" s="95">
        <f>AR19*Assumptions!$C$49*(AR3/AP3)</f>
        <v>0.22438014378082191</v>
      </c>
    </row>
    <row r="24" spans="1:44" x14ac:dyDescent="0.25">
      <c r="A24" s="132" t="s">
        <v>191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95">
        <v>0.23930000000000001</v>
      </c>
      <c r="O24" s="95">
        <f>N24</f>
        <v>0.23930000000000001</v>
      </c>
      <c r="P24" s="95">
        <f>O24</f>
        <v>0.23930000000000001</v>
      </c>
      <c r="Q24" s="95">
        <f>Q19*Assumptions!$C$50</f>
        <v>0.41619855000000006</v>
      </c>
      <c r="R24" s="95">
        <f>R19*Assumptions!$C$50</f>
        <v>0.41619855000000006</v>
      </c>
      <c r="S24" s="95">
        <f>S19*Assumptions!$C$50</f>
        <v>0.41733882</v>
      </c>
      <c r="T24" s="95">
        <f>T19*Assumptions!$C$50</f>
        <v>0.41619855000000006</v>
      </c>
      <c r="U24" s="95">
        <f>U19*Assumptions!$C$50</f>
        <v>0.41619855000000006</v>
      </c>
      <c r="V24" s="95">
        <f>V19*Assumptions!$C$50</f>
        <v>0.41619855000000006</v>
      </c>
      <c r="W24" s="95">
        <f>W19*Assumptions!$C$50</f>
        <v>0.41733882</v>
      </c>
      <c r="X24" s="95">
        <f>X19*Assumptions!$C$50</f>
        <v>0.41619855000000006</v>
      </c>
      <c r="Y24" s="95">
        <f>Y19*Assumptions!$C$50</f>
        <v>0.41619855000000006</v>
      </c>
      <c r="Z24" s="95">
        <f>Z19*Assumptions!$C$50</f>
        <v>0.41619855000000006</v>
      </c>
      <c r="AA24" s="95">
        <f>AA19*Assumptions!$C$50</f>
        <v>0.41733882</v>
      </c>
      <c r="AB24" s="95">
        <f>AB19*Assumptions!$C$50</f>
        <v>0.41619855000000006</v>
      </c>
      <c r="AC24" s="95">
        <f>AC19*Assumptions!$C$50</f>
        <v>0.41619855000000006</v>
      </c>
      <c r="AD24" s="95">
        <f>AD19*Assumptions!$C$50</f>
        <v>0.41619855000000006</v>
      </c>
      <c r="AE24" s="95">
        <f>AE19*Assumptions!$C$50</f>
        <v>0.41733882</v>
      </c>
      <c r="AF24" s="95">
        <f>AF19*Assumptions!$C$50</f>
        <v>0.41619855000000006</v>
      </c>
      <c r="AG24" s="95">
        <f>AG19*Assumptions!$C$50</f>
        <v>0.41619855000000006</v>
      </c>
      <c r="AH24" s="95">
        <f>AH19*Assumptions!$C$50</f>
        <v>0.41619855000000006</v>
      </c>
      <c r="AI24" s="95">
        <f>AI19*Assumptions!$C$50</f>
        <v>0.41733882</v>
      </c>
      <c r="AJ24" s="95">
        <f>AJ19*Assumptions!$C$50</f>
        <v>0.41619855000000006</v>
      </c>
      <c r="AK24" s="95">
        <f>AK19*Assumptions!$C$50</f>
        <v>0.41619855000000006</v>
      </c>
      <c r="AL24" s="95">
        <f>AL19*Assumptions!$C$50</f>
        <v>0.41619855000000006</v>
      </c>
      <c r="AM24" s="95">
        <f>AM19*Assumptions!$C$50</f>
        <v>0.41733882</v>
      </c>
      <c r="AN24" s="95">
        <f>AN19*Assumptions!$C$50</f>
        <v>0.41619855000000006</v>
      </c>
      <c r="AO24" s="95">
        <f>AO19*Assumptions!$C$50</f>
        <v>0.41619855000000006</v>
      </c>
      <c r="AP24" s="95">
        <f>AP19*Assumptions!$C$50</f>
        <v>0.41619855000000006</v>
      </c>
      <c r="AQ24" s="95">
        <f>AQ19*Assumptions!$C$50</f>
        <v>0.41733882</v>
      </c>
      <c r="AR24" s="95">
        <f>AR19*Assumptions!$C$50</f>
        <v>0.30559236000000001</v>
      </c>
    </row>
    <row r="25" spans="1:44" x14ac:dyDescent="0.25">
      <c r="A25" s="52" t="s">
        <v>135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24">
        <f t="shared" ref="N25:AB25" si="23">SUM(N22:N24)</f>
        <v>2.3165728000000003</v>
      </c>
      <c r="O25" s="124">
        <f t="shared" si="23"/>
        <v>2.3790562355200002</v>
      </c>
      <c r="P25" s="124">
        <f t="shared" si="23"/>
        <v>2.443939034963968</v>
      </c>
      <c r="Q25" s="124">
        <f t="shared" si="23"/>
        <v>2.6543104339065842</v>
      </c>
      <c r="R25" s="124">
        <f t="shared" si="23"/>
        <v>2.7242719059285969</v>
      </c>
      <c r="S25" s="124">
        <f t="shared" si="23"/>
        <v>2.7992004384762552</v>
      </c>
      <c r="T25" s="124">
        <f t="shared" si="23"/>
        <v>2.8723575739377436</v>
      </c>
      <c r="U25" s="124">
        <f t="shared" si="23"/>
        <v>2.950692056136953</v>
      </c>
      <c r="V25" s="124">
        <f t="shared" si="23"/>
        <v>3.0320345824526118</v>
      </c>
      <c r="W25" s="124">
        <f t="shared" si="23"/>
        <v>3.1187812017787917</v>
      </c>
      <c r="X25" s="124">
        <f t="shared" si="23"/>
        <v>3.2042102385510978</v>
      </c>
      <c r="Y25" s="124">
        <f t="shared" si="23"/>
        <v>3.2952878630714597</v>
      </c>
      <c r="Z25" s="124">
        <f t="shared" si="23"/>
        <v>3.3898628683734033</v>
      </c>
      <c r="AA25" s="124">
        <f t="shared" si="23"/>
        <v>3.4903500938789422</v>
      </c>
      <c r="AB25" s="124">
        <f t="shared" si="23"/>
        <v>3.5900473761078935</v>
      </c>
      <c r="AC25" s="124">
        <f t="shared" ref="AC25:AR25" si="24">SUM(AC22:AC24)</f>
        <v>3.6959411467104371</v>
      </c>
      <c r="AD25" s="124">
        <f t="shared" si="24"/>
        <v>3.8059012381041173</v>
      </c>
      <c r="AE25" s="124">
        <f t="shared" si="24"/>
        <v>3.9223643370073153</v>
      </c>
      <c r="AF25" s="124">
        <f t="shared" si="24"/>
        <v>4.0386509661723959</v>
      </c>
      <c r="AG25" s="124">
        <f t="shared" si="24"/>
        <v>4.1617711146334164</v>
      </c>
      <c r="AH25" s="124">
        <f t="shared" si="24"/>
        <v>4.289619076795339</v>
      </c>
      <c r="AI25" s="124">
        <f t="shared" si="24"/>
        <v>4.4246569407042804</v>
      </c>
      <c r="AJ25" s="124">
        <f t="shared" si="24"/>
        <v>4.5602316058513246</v>
      </c>
      <c r="AK25" s="124">
        <f t="shared" si="24"/>
        <v>4.7033804508760149</v>
      </c>
      <c r="AL25" s="124">
        <f t="shared" si="24"/>
        <v>4.8520262115496537</v>
      </c>
      <c r="AM25" s="124">
        <f t="shared" si="24"/>
        <v>5.0086605094331613</v>
      </c>
      <c r="AN25" s="124">
        <f t="shared" si="24"/>
        <v>5.1666609116193936</v>
      </c>
      <c r="AO25" s="124">
        <f t="shared" si="24"/>
        <v>5.3330966419855779</v>
      </c>
      <c r="AP25" s="124">
        <f t="shared" si="24"/>
        <v>5.5059235043978241</v>
      </c>
      <c r="AQ25" s="124">
        <f t="shared" si="24"/>
        <v>5.6876674583267013</v>
      </c>
      <c r="AR25" s="124">
        <f t="shared" si="24"/>
        <v>4.2300940383833412</v>
      </c>
    </row>
    <row r="26" spans="1:44" x14ac:dyDescent="0.25">
      <c r="A26" s="101" t="s">
        <v>136</v>
      </c>
      <c r="B26" s="52"/>
      <c r="C26" s="52"/>
      <c r="D26" s="52"/>
      <c r="E26" s="52"/>
      <c r="F26" s="52"/>
      <c r="G26" s="52"/>
      <c r="H26" s="52"/>
      <c r="I26" s="52"/>
      <c r="J26" s="52"/>
      <c r="K26" s="2"/>
      <c r="L26" s="2"/>
      <c r="M26" s="2"/>
      <c r="N26" s="123">
        <f>N21-N25</f>
        <v>-2.2365728000000002</v>
      </c>
      <c r="O26" s="123">
        <f>O21-O25</f>
        <v>-2.2990562355200002</v>
      </c>
      <c r="P26" s="123">
        <f>P21-P25</f>
        <v>-2.363939034963968</v>
      </c>
      <c r="Q26" s="123">
        <f>Q21-Q25</f>
        <v>-0.49331768390658404</v>
      </c>
      <c r="R26" s="123">
        <f>R21-R25</f>
        <v>-0.56327915592859679</v>
      </c>
      <c r="S26" s="123">
        <f>S21-S25</f>
        <v>-0.63250633847625526</v>
      </c>
      <c r="T26" s="123">
        <f>T21-T25</f>
        <v>-0.71136482393774347</v>
      </c>
      <c r="U26" s="123">
        <f>U21-U25</f>
        <v>-0.78969930613695283</v>
      </c>
      <c r="V26" s="123">
        <f>V21-V25</f>
        <v>-0.87104183245261169</v>
      </c>
      <c r="W26" s="123">
        <f>W21-W25</f>
        <v>-0.95208710177879174</v>
      </c>
      <c r="X26" s="123">
        <f>X21-X25</f>
        <v>-1.0432174885510976</v>
      </c>
      <c r="Y26" s="123">
        <f>Y21-Y25</f>
        <v>-1.1342951130714596</v>
      </c>
      <c r="Z26" s="123">
        <f>Z21-Z25</f>
        <v>-1.2288701183734032</v>
      </c>
      <c r="AA26" s="123">
        <f>AA21-AA25</f>
        <v>-1.3236559938789423</v>
      </c>
      <c r="AB26" s="123">
        <f>AB21-AB25</f>
        <v>-1.4290546261078934</v>
      </c>
      <c r="AC26" s="123">
        <f>AC21-AC25</f>
        <v>-1.5349483967104369</v>
      </c>
      <c r="AD26" s="123">
        <f>AD21-AD25</f>
        <v>-1.6449084881041172</v>
      </c>
      <c r="AE26" s="123">
        <f>AE21-AE25</f>
        <v>-1.7556702370073154</v>
      </c>
      <c r="AF26" s="123">
        <f>AF21-AF25</f>
        <v>-1.8776582161723958</v>
      </c>
      <c r="AG26" s="123">
        <f>AG21-AG25</f>
        <v>-2.0007783646334163</v>
      </c>
      <c r="AH26" s="123">
        <f>AH21-AH25</f>
        <v>-2.1286263267953389</v>
      </c>
      <c r="AI26" s="123">
        <f>AI21-AI25</f>
        <v>-2.2579628407042804</v>
      </c>
      <c r="AJ26" s="123">
        <f>AJ21-AJ25</f>
        <v>-2.3992388558513245</v>
      </c>
      <c r="AK26" s="123">
        <f>AK21-AK25</f>
        <v>-2.5423877008760147</v>
      </c>
      <c r="AL26" s="123">
        <f>AL21-AL25</f>
        <v>-2.6910334615496536</v>
      </c>
      <c r="AM26" s="123">
        <f>AM21-AM25</f>
        <v>-2.8419664094331614</v>
      </c>
      <c r="AN26" s="123">
        <f>AN21-AN25</f>
        <v>-3.0056681616193934</v>
      </c>
      <c r="AO26" s="123">
        <f>AO21-AO25</f>
        <v>-3.1721038919855777</v>
      </c>
      <c r="AP26" s="123">
        <f>AP21-AP25</f>
        <v>-3.3449307543978239</v>
      </c>
      <c r="AQ26" s="123">
        <f>AQ21-AQ25</f>
        <v>-3.5209733583267013</v>
      </c>
      <c r="AR26" s="123">
        <f>AR21-AR25</f>
        <v>-2.5662322383833422</v>
      </c>
    </row>
    <row r="27" spans="1:44" x14ac:dyDescent="0.25">
      <c r="A27" s="134" t="s">
        <v>137</v>
      </c>
      <c r="B27" s="52"/>
      <c r="C27" s="52"/>
      <c r="D27" s="52"/>
      <c r="E27" s="52"/>
      <c r="F27" s="52"/>
      <c r="G27" s="52"/>
      <c r="H27" s="52"/>
      <c r="I27" s="52"/>
      <c r="J27" s="52"/>
      <c r="K27" s="2"/>
      <c r="L27" s="2"/>
      <c r="M27" s="2"/>
      <c r="N27" s="201">
        <f t="shared" ref="N27:AB27" si="25">N26/N$21</f>
        <v>-27.957160000000002</v>
      </c>
      <c r="O27" s="201">
        <f t="shared" si="25"/>
        <v>-28.738202944000001</v>
      </c>
      <c r="P27" s="201">
        <f t="shared" si="25"/>
        <v>-29.5492379370496</v>
      </c>
      <c r="Q27" s="135">
        <f t="shared" si="25"/>
        <v>-0.22828289632465634</v>
      </c>
      <c r="R27" s="135">
        <f t="shared" si="25"/>
        <v>-0.26065758708750725</v>
      </c>
      <c r="S27" s="135">
        <f t="shared" si="25"/>
        <v>-0.29192230618814868</v>
      </c>
      <c r="T27" s="135">
        <f t="shared" si="25"/>
        <v>-0.32918427141310097</v>
      </c>
      <c r="U27" s="135">
        <f t="shared" si="25"/>
        <v>-0.36543357497934814</v>
      </c>
      <c r="V27" s="135">
        <f t="shared" si="25"/>
        <v>-0.40307485180253921</v>
      </c>
      <c r="W27" s="135">
        <f t="shared" si="25"/>
        <v>-0.43941925248183017</v>
      </c>
      <c r="X27" s="135">
        <f t="shared" si="25"/>
        <v>-0.48274918486010543</v>
      </c>
      <c r="Y27" s="135">
        <f t="shared" si="25"/>
        <v>-0.5248953811027175</v>
      </c>
      <c r="Z27" s="135">
        <f t="shared" si="25"/>
        <v>-0.56865999128104583</v>
      </c>
      <c r="AA27" s="135">
        <f t="shared" si="25"/>
        <v>-0.61091041595532214</v>
      </c>
      <c r="AB27" s="135">
        <f t="shared" si="25"/>
        <v>-0.6612954282738307</v>
      </c>
      <c r="AC27" s="135">
        <f t="shared" ref="AC27:AR27" si="26">AC26/AC$21</f>
        <v>-0.71029780026353018</v>
      </c>
      <c r="AD27" s="135">
        <f t="shared" si="26"/>
        <v>-0.7611818633376336</v>
      </c>
      <c r="AE27" s="135">
        <f t="shared" si="26"/>
        <v>-0.81029908052424915</v>
      </c>
      <c r="AF27" s="135">
        <f t="shared" si="26"/>
        <v>-0.86888686515602409</v>
      </c>
      <c r="AG27" s="135">
        <f t="shared" si="26"/>
        <v>-0.92586074832199983</v>
      </c>
      <c r="AH27" s="135">
        <f t="shared" si="26"/>
        <v>-0.98502242860154843</v>
      </c>
      <c r="AI27" s="135">
        <f t="shared" si="26"/>
        <v>-1.0421235008228806</v>
      </c>
      <c r="AJ27" s="135">
        <f t="shared" si="26"/>
        <v>-1.1102484521761233</v>
      </c>
      <c r="AK27" s="135">
        <f t="shared" si="26"/>
        <v>-1.1764906202836705</v>
      </c>
      <c r="AL27" s="135">
        <f t="shared" si="26"/>
        <v>-1.2452764876465474</v>
      </c>
      <c r="AM27" s="135">
        <f t="shared" si="26"/>
        <v>-1.3116601967177377</v>
      </c>
      <c r="AN27" s="135">
        <f t="shared" si="26"/>
        <v>-1.3908737831810833</v>
      </c>
      <c r="AO27" s="135">
        <f t="shared" si="26"/>
        <v>-1.467891963999221</v>
      </c>
      <c r="AP27" s="135">
        <f t="shared" si="26"/>
        <v>-1.5478676429607752</v>
      </c>
      <c r="AQ27" s="135">
        <f t="shared" si="26"/>
        <v>-1.6250440513622579</v>
      </c>
      <c r="AR27" s="135">
        <f t="shared" si="26"/>
        <v>-1.5423349693967034</v>
      </c>
    </row>
    <row r="28" spans="1:44" x14ac:dyDescent="0.25">
      <c r="A28" s="2" t="s">
        <v>138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95">
        <f>'Depreciation Schedule'!E85</f>
        <v>0.32500600000000007</v>
      </c>
      <c r="O28" s="95">
        <f>'Depreciation Schedule'!F85</f>
        <v>0.32501250000000004</v>
      </c>
      <c r="P28" s="95">
        <f>'Depreciation Schedule'!G85</f>
        <v>0.32496374911988946</v>
      </c>
      <c r="Q28" s="95">
        <f>'Depreciation Schedule'!H85</f>
        <v>0.3271424812186563</v>
      </c>
      <c r="R28" s="95">
        <f>'Depreciation Schedule'!I85</f>
        <v>0.3271424812186563</v>
      </c>
      <c r="S28" s="95">
        <f>'Depreciation Schedule'!J85</f>
        <v>0.3271424812186563</v>
      </c>
      <c r="T28" s="95">
        <f>'Depreciation Schedule'!K85</f>
        <v>0.3271424812186563</v>
      </c>
      <c r="U28" s="95">
        <f>'Depreciation Schedule'!L85</f>
        <v>0.3271424812186563</v>
      </c>
      <c r="V28" s="95">
        <f>'Depreciation Schedule'!M85</f>
        <v>0.32762431263820441</v>
      </c>
      <c r="W28" s="95">
        <f>'Depreciation Schedule'!N85</f>
        <v>0.32762431263820441</v>
      </c>
      <c r="X28" s="95">
        <f>'Depreciation Schedule'!O85</f>
        <v>0.32762431263820441</v>
      </c>
      <c r="Y28" s="95">
        <f>'Depreciation Schedule'!P85</f>
        <v>0.32762431263820441</v>
      </c>
      <c r="Z28" s="95">
        <f>'Depreciation Schedule'!Q85</f>
        <v>0.3277090654896565</v>
      </c>
      <c r="AA28" s="95">
        <f>'Depreciation Schedule'!R85</f>
        <v>0.32829277879211188</v>
      </c>
      <c r="AB28" s="95">
        <f>'Depreciation Schedule'!S85</f>
        <v>0.32829277879211188</v>
      </c>
      <c r="AC28" s="95">
        <f>'Depreciation Schedule'!T85</f>
        <v>0.32829277879211188</v>
      </c>
      <c r="AD28" s="95">
        <f>'Depreciation Schedule'!U85</f>
        <v>0.32829277879211188</v>
      </c>
      <c r="AE28" s="95">
        <f>'Depreciation Schedule'!V85</f>
        <v>0.32829277879211188</v>
      </c>
      <c r="AF28" s="95">
        <f>'Depreciation Schedule'!W85</f>
        <v>0.32899991661177297</v>
      </c>
      <c r="AG28" s="95">
        <f>'Depreciation Schedule'!X85</f>
        <v>4.3174166117728955E-3</v>
      </c>
      <c r="AH28" s="95">
        <f>'Depreciation Schedule'!Y85</f>
        <v>4.3174166117728955E-3</v>
      </c>
      <c r="AI28" s="95">
        <f>'Depreciation Schedule'!Z85</f>
        <v>4.3174166117728955E-3</v>
      </c>
      <c r="AJ28" s="95">
        <f>'Depreciation Schedule'!AA85</f>
        <v>4.4418002533421737E-3</v>
      </c>
      <c r="AK28" s="95">
        <f>'Depreciation Schedule'!AB85</f>
        <v>5.2984603532430889E-3</v>
      </c>
      <c r="AL28" s="95">
        <f>'Depreciation Schedule'!AC85</f>
        <v>5.2984603532430889E-3</v>
      </c>
      <c r="AM28" s="95">
        <f>'Depreciation Schedule'!AD85</f>
        <v>5.2984603532430889E-3</v>
      </c>
      <c r="AN28" s="95">
        <f>'Depreciation Schedule'!AE85</f>
        <v>5.2984603532430889E-3</v>
      </c>
      <c r="AO28" s="95">
        <f>'Depreciation Schedule'!AF85</f>
        <v>5.2984603532430889E-3</v>
      </c>
      <c r="AP28" s="95">
        <f>'Depreciation Schedule'!AG85</f>
        <v>6.3362587941665563E-3</v>
      </c>
      <c r="AQ28" s="95">
        <f>'Depreciation Schedule'!AH85</f>
        <v>6.3362587941665563E-3</v>
      </c>
      <c r="AR28" s="95">
        <f>'Depreciation Schedule'!AI85</f>
        <v>4.6523763201003756E-3</v>
      </c>
    </row>
    <row r="29" spans="1:44" x14ac:dyDescent="0.25">
      <c r="A29" s="101" t="s">
        <v>139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23">
        <f>N26-N28</f>
        <v>-2.5615788000000004</v>
      </c>
      <c r="O29" s="123">
        <f>O26-O28</f>
        <v>-2.6240687355200003</v>
      </c>
      <c r="P29" s="123">
        <f>P26-P28</f>
        <v>-2.6889027840838575</v>
      </c>
      <c r="Q29" s="123">
        <f>Q26-Q28</f>
        <v>-0.82046016512524034</v>
      </c>
      <c r="R29" s="123">
        <f>R26-R28</f>
        <v>-0.89042163714725309</v>
      </c>
      <c r="S29" s="123">
        <f>S26-S28</f>
        <v>-0.95964881969491156</v>
      </c>
      <c r="T29" s="123">
        <f>T26-T28</f>
        <v>-1.0385073051563998</v>
      </c>
      <c r="U29" s="123">
        <f>U26-U28</f>
        <v>-1.1168417873556091</v>
      </c>
      <c r="V29" s="123">
        <f>V26-V28</f>
        <v>-1.198666145090816</v>
      </c>
      <c r="W29" s="123">
        <f>W26-W28</f>
        <v>-1.2797114144169961</v>
      </c>
      <c r="X29" s="123">
        <f>X26-X28</f>
        <v>-1.370841801189302</v>
      </c>
      <c r="Y29" s="123">
        <f>Y26-Y28</f>
        <v>-1.4619194257096639</v>
      </c>
      <c r="Z29" s="123">
        <f>Z26-Z28</f>
        <v>-1.5565791838630596</v>
      </c>
      <c r="AA29" s="123">
        <f>AA26-AA28</f>
        <v>-1.6519487726710542</v>
      </c>
      <c r="AB29" s="123">
        <f>AB26-AB28</f>
        <v>-1.7573474049000053</v>
      </c>
      <c r="AC29" s="123">
        <f>AC26-AC28</f>
        <v>-1.8632411755025489</v>
      </c>
      <c r="AD29" s="123">
        <f>AD26-AD28</f>
        <v>-1.9732012668962291</v>
      </c>
      <c r="AE29" s="123">
        <f>AE26-AE28</f>
        <v>-2.0839630157994273</v>
      </c>
      <c r="AF29" s="123">
        <f>AF26-AF28</f>
        <v>-2.2066581327841686</v>
      </c>
      <c r="AG29" s="123">
        <f>AG26-AG28</f>
        <v>-2.0050957812451893</v>
      </c>
      <c r="AH29" s="123">
        <f>AH26-AH28</f>
        <v>-2.1329437434071119</v>
      </c>
      <c r="AI29" s="123">
        <f>AI26-AI28</f>
        <v>-2.2622802573160534</v>
      </c>
      <c r="AJ29" s="123">
        <f>AJ26-AJ28</f>
        <v>-2.4036806561046666</v>
      </c>
      <c r="AK29" s="123">
        <f>AK26-AK28</f>
        <v>-2.5476861612292576</v>
      </c>
      <c r="AL29" s="123">
        <f>AL26-AL28</f>
        <v>-2.6963319219028965</v>
      </c>
      <c r="AM29" s="123">
        <f>AM26-AM28</f>
        <v>-2.8472648697864043</v>
      </c>
      <c r="AN29" s="123">
        <f>AN26-AN28</f>
        <v>-3.0109666219726363</v>
      </c>
      <c r="AO29" s="123">
        <f>AO26-AO28</f>
        <v>-3.1774023523388206</v>
      </c>
      <c r="AP29" s="123">
        <f>AP26-AP28</f>
        <v>-3.3512670131919906</v>
      </c>
      <c r="AQ29" s="123">
        <f>AQ26-AQ28</f>
        <v>-3.527309617120868</v>
      </c>
      <c r="AR29" s="123">
        <f>AR26-AR28</f>
        <v>-2.5708846147034428</v>
      </c>
    </row>
    <row r="30" spans="1:44" x14ac:dyDescent="0.25">
      <c r="A30" s="134" t="s">
        <v>140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01">
        <f t="shared" ref="N30:AB30" si="27">N29/N$21</f>
        <v>-32.019735000000004</v>
      </c>
      <c r="O30" s="201">
        <f t="shared" si="27"/>
        <v>-32.800859194000004</v>
      </c>
      <c r="P30" s="201">
        <f t="shared" si="27"/>
        <v>-33.611284801048221</v>
      </c>
      <c r="Q30" s="135">
        <f t="shared" si="27"/>
        <v>-0.37966817108721918</v>
      </c>
      <c r="R30" s="135">
        <f t="shared" si="27"/>
        <v>-0.41204286185007011</v>
      </c>
      <c r="S30" s="135">
        <f t="shared" si="27"/>
        <v>-0.44290923194691467</v>
      </c>
      <c r="T30" s="135">
        <f t="shared" si="27"/>
        <v>-0.48056954617566383</v>
      </c>
      <c r="U30" s="135">
        <f t="shared" si="27"/>
        <v>-0.51681884974191106</v>
      </c>
      <c r="V30" s="135">
        <f t="shared" si="27"/>
        <v>-0.55468309418937933</v>
      </c>
      <c r="W30" s="135">
        <f t="shared" si="27"/>
        <v>-0.59062855915701074</v>
      </c>
      <c r="X30" s="135">
        <f t="shared" si="27"/>
        <v>-0.63435742724694555</v>
      </c>
      <c r="Y30" s="135">
        <f t="shared" si="27"/>
        <v>-0.67650362348955773</v>
      </c>
      <c r="Z30" s="135">
        <f t="shared" si="27"/>
        <v>-0.72030745307362065</v>
      </c>
      <c r="AA30" s="135">
        <f t="shared" si="27"/>
        <v>-0.76242824156444333</v>
      </c>
      <c r="AB30" s="135">
        <f t="shared" si="27"/>
        <v>-0.81321300356051873</v>
      </c>
      <c r="AC30" s="135">
        <f t="shared" ref="AC30:AR30" si="28">AC29/AC$21</f>
        <v>-0.86221537555021821</v>
      </c>
      <c r="AD30" s="135">
        <f t="shared" si="28"/>
        <v>-0.91309943862432164</v>
      </c>
      <c r="AE30" s="135">
        <f t="shared" si="28"/>
        <v>-0.96181690613337034</v>
      </c>
      <c r="AF30" s="135">
        <f t="shared" si="28"/>
        <v>-1.0211316686667127</v>
      </c>
      <c r="AG30" s="135">
        <f t="shared" si="28"/>
        <v>-0.92785863406769375</v>
      </c>
      <c r="AH30" s="135">
        <f t="shared" si="28"/>
        <v>-0.98702031434724236</v>
      </c>
      <c r="AI30" s="135">
        <f t="shared" si="28"/>
        <v>-1.0441161294139554</v>
      </c>
      <c r="AJ30" s="135">
        <f t="shared" si="28"/>
        <v>-1.1123038964867729</v>
      </c>
      <c r="AK30" s="135">
        <f t="shared" si="28"/>
        <v>-1.178942484295358</v>
      </c>
      <c r="AL30" s="135">
        <f t="shared" si="28"/>
        <v>-1.2477283516582349</v>
      </c>
      <c r="AM30" s="135">
        <f t="shared" si="28"/>
        <v>-1.3141056089950143</v>
      </c>
      <c r="AN30" s="135">
        <f t="shared" si="28"/>
        <v>-1.3933256471927711</v>
      </c>
      <c r="AO30" s="135">
        <f t="shared" si="28"/>
        <v>-1.4703438280109087</v>
      </c>
      <c r="AP30" s="135">
        <f t="shared" si="28"/>
        <v>-1.5507997484915164</v>
      </c>
      <c r="AQ30" s="135">
        <f t="shared" si="28"/>
        <v>-1.6279684414707494</v>
      </c>
      <c r="AR30" s="135">
        <f t="shared" si="28"/>
        <v>-1.5451311008543165</v>
      </c>
    </row>
    <row r="31" spans="1:44" x14ac:dyDescent="0.25">
      <c r="A31" s="2" t="s">
        <v>97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33">
        <f>'Debt Sch'!B30</f>
        <v>0.28273299999999996</v>
      </c>
      <c r="O31" s="133">
        <f>'Debt Sch'!C30</f>
        <v>0.57234257142857148</v>
      </c>
      <c r="P31" s="133">
        <f>'Debt Sch'!D30</f>
        <v>0.46595214285714287</v>
      </c>
      <c r="Q31" s="133">
        <f>'Debt Sch'!E30</f>
        <v>0.35956171428571426</v>
      </c>
      <c r="R31" s="133">
        <f>'Debt Sch'!F30</f>
        <v>0.25317128571428571</v>
      </c>
      <c r="S31" s="133">
        <f>'Debt Sch'!G30</f>
        <v>0.14678085714285716</v>
      </c>
      <c r="T31" s="133">
        <f>'Debt Sch'!H30</f>
        <v>4.0390428571428605E-2</v>
      </c>
      <c r="U31" s="133">
        <f>'Debt Sch'!I30</f>
        <v>0</v>
      </c>
      <c r="V31" s="133">
        <f>'Debt Sch'!J30</f>
        <v>0</v>
      </c>
      <c r="W31" s="133">
        <f>'Debt Sch'!K30</f>
        <v>0</v>
      </c>
      <c r="X31" s="133">
        <f>'Debt Sch'!L30</f>
        <v>0</v>
      </c>
      <c r="Y31" s="133">
        <f>'Debt Sch'!M30</f>
        <v>0</v>
      </c>
      <c r="Z31" s="133">
        <f>'Debt Sch'!N30</f>
        <v>0</v>
      </c>
      <c r="AA31" s="133">
        <f>'Debt Sch'!O30</f>
        <v>0</v>
      </c>
      <c r="AB31" s="133">
        <f>'Debt Sch'!P30</f>
        <v>0</v>
      </c>
      <c r="AC31" s="133">
        <f>'Debt Sch'!Q30</f>
        <v>0</v>
      </c>
      <c r="AD31" s="133">
        <f>'Debt Sch'!R30</f>
        <v>0</v>
      </c>
      <c r="AE31" s="133">
        <f>'Debt Sch'!S30</f>
        <v>0</v>
      </c>
      <c r="AF31" s="133">
        <f>'Debt Sch'!T30</f>
        <v>0</v>
      </c>
      <c r="AG31" s="133">
        <f>'Debt Sch'!U30</f>
        <v>0</v>
      </c>
      <c r="AH31" s="133">
        <f>'Debt Sch'!V30</f>
        <v>0</v>
      </c>
      <c r="AI31" s="133">
        <f>'Debt Sch'!W30</f>
        <v>0</v>
      </c>
      <c r="AJ31" s="133">
        <f>'Debt Sch'!X30</f>
        <v>0</v>
      </c>
      <c r="AK31" s="133">
        <f>'Debt Sch'!Y30</f>
        <v>0</v>
      </c>
      <c r="AL31" s="133">
        <f>'Debt Sch'!Z30</f>
        <v>0</v>
      </c>
      <c r="AM31" s="133">
        <f>'Debt Sch'!AA30</f>
        <v>0</v>
      </c>
      <c r="AN31" s="133">
        <f>'Debt Sch'!AB30</f>
        <v>0</v>
      </c>
      <c r="AO31" s="133">
        <f>'Debt Sch'!AC30</f>
        <v>0</v>
      </c>
      <c r="AP31" s="133">
        <f>'Debt Sch'!AD30</f>
        <v>0</v>
      </c>
      <c r="AQ31" s="133">
        <f>'Debt Sch'!AE30</f>
        <v>0</v>
      </c>
      <c r="AR31" s="133">
        <f>'Debt Sch'!AF30</f>
        <v>0</v>
      </c>
    </row>
    <row r="32" spans="1:44" x14ac:dyDescent="0.25">
      <c r="A32" s="101" t="s">
        <v>141</v>
      </c>
      <c r="B32" s="52"/>
      <c r="C32" s="52"/>
      <c r="D32" s="52"/>
      <c r="E32" s="52"/>
      <c r="F32" s="52"/>
      <c r="G32" s="2"/>
      <c r="H32" s="2"/>
      <c r="I32" s="2"/>
      <c r="J32" s="2"/>
      <c r="K32" s="2"/>
      <c r="L32" s="2"/>
      <c r="M32" s="2"/>
      <c r="N32" s="136">
        <f>N29-N31</f>
        <v>-2.8443118000000003</v>
      </c>
      <c r="O32" s="136">
        <f>O29-O31</f>
        <v>-3.1964113069485718</v>
      </c>
      <c r="P32" s="136">
        <f>P29-P31</f>
        <v>-3.1548549269410002</v>
      </c>
      <c r="Q32" s="136">
        <f>Q29-Q31</f>
        <v>-1.1800218794109547</v>
      </c>
      <c r="R32" s="136">
        <f>R29-R31</f>
        <v>-1.1435929228615387</v>
      </c>
      <c r="S32" s="136">
        <f>S29-S31</f>
        <v>-1.1064296768377688</v>
      </c>
      <c r="T32" s="136">
        <f>T29-T31</f>
        <v>-1.0788977337278283</v>
      </c>
      <c r="U32" s="136">
        <f>U29-U31</f>
        <v>-1.1168417873556091</v>
      </c>
      <c r="V32" s="136">
        <f>V29-V31</f>
        <v>-1.198666145090816</v>
      </c>
      <c r="W32" s="136">
        <f>W29-W31</f>
        <v>-1.2797114144169961</v>
      </c>
      <c r="X32" s="136">
        <f>X29-X31</f>
        <v>-1.370841801189302</v>
      </c>
      <c r="Y32" s="136">
        <f>Y29-Y31</f>
        <v>-1.4619194257096639</v>
      </c>
      <c r="Z32" s="136">
        <f>Z29-Z31</f>
        <v>-1.5565791838630596</v>
      </c>
      <c r="AA32" s="136">
        <f>AA29-AA31</f>
        <v>-1.6519487726710542</v>
      </c>
      <c r="AB32" s="136">
        <f>AB29-AB31</f>
        <v>-1.7573474049000053</v>
      </c>
      <c r="AC32" s="136">
        <f>AC29-AC31</f>
        <v>-1.8632411755025489</v>
      </c>
      <c r="AD32" s="136">
        <f>AD29-AD31</f>
        <v>-1.9732012668962291</v>
      </c>
      <c r="AE32" s="136">
        <f>AE29-AE31</f>
        <v>-2.0839630157994273</v>
      </c>
      <c r="AF32" s="136">
        <f>AF29-AF31</f>
        <v>-2.2066581327841686</v>
      </c>
      <c r="AG32" s="136">
        <f>AG29-AG31</f>
        <v>-2.0050957812451893</v>
      </c>
      <c r="AH32" s="136">
        <f>AH29-AH31</f>
        <v>-2.1329437434071119</v>
      </c>
      <c r="AI32" s="136">
        <f>AI29-AI31</f>
        <v>-2.2622802573160534</v>
      </c>
      <c r="AJ32" s="136">
        <f>AJ29-AJ31</f>
        <v>-2.4036806561046666</v>
      </c>
      <c r="AK32" s="136">
        <f>AK29-AK31</f>
        <v>-2.5476861612292576</v>
      </c>
      <c r="AL32" s="136">
        <f>AL29-AL31</f>
        <v>-2.6963319219028965</v>
      </c>
      <c r="AM32" s="136">
        <f>AM29-AM31</f>
        <v>-2.8472648697864043</v>
      </c>
      <c r="AN32" s="136">
        <f>AN29-AN31</f>
        <v>-3.0109666219726363</v>
      </c>
      <c r="AO32" s="136">
        <f>AO29-AO31</f>
        <v>-3.1774023523388206</v>
      </c>
      <c r="AP32" s="136">
        <f>AP29-AP31</f>
        <v>-3.3512670131919906</v>
      </c>
      <c r="AQ32" s="136">
        <f>AQ29-AQ31</f>
        <v>-3.527309617120868</v>
      </c>
      <c r="AR32" s="136">
        <f>AR29-AR31</f>
        <v>-2.5708846147034428</v>
      </c>
    </row>
    <row r="33" spans="1:44" x14ac:dyDescent="0.25">
      <c r="A33" s="134" t="s">
        <v>142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01">
        <f t="shared" ref="N33:AB33" si="29">N32/N$21</f>
        <v>-35.553897500000005</v>
      </c>
      <c r="O33" s="201">
        <f t="shared" si="29"/>
        <v>-39.955141336857146</v>
      </c>
      <c r="P33" s="201">
        <f t="shared" si="29"/>
        <v>-39.4356865867625</v>
      </c>
      <c r="Q33" s="135">
        <f t="shared" si="29"/>
        <v>-0.54605545502684105</v>
      </c>
      <c r="R33" s="135">
        <f t="shared" si="29"/>
        <v>-0.52919794518585894</v>
      </c>
      <c r="S33" s="135">
        <f t="shared" si="29"/>
        <v>-0.5106533851907239</v>
      </c>
      <c r="T33" s="135">
        <f t="shared" si="29"/>
        <v>-0.49926022830378686</v>
      </c>
      <c r="U33" s="135">
        <f t="shared" si="29"/>
        <v>-0.51681884974191106</v>
      </c>
      <c r="V33" s="135">
        <f t="shared" si="29"/>
        <v>-0.55468309418937933</v>
      </c>
      <c r="W33" s="135">
        <f t="shared" si="29"/>
        <v>-0.59062855915701074</v>
      </c>
      <c r="X33" s="135">
        <f t="shared" si="29"/>
        <v>-0.63435742724694555</v>
      </c>
      <c r="Y33" s="135">
        <f t="shared" si="29"/>
        <v>-0.67650362348955773</v>
      </c>
      <c r="Z33" s="135">
        <f t="shared" si="29"/>
        <v>-0.72030745307362065</v>
      </c>
      <c r="AA33" s="135">
        <f t="shared" si="29"/>
        <v>-0.76242824156444333</v>
      </c>
      <c r="AB33" s="135">
        <f t="shared" si="29"/>
        <v>-0.81321300356051873</v>
      </c>
      <c r="AC33" s="135">
        <f t="shared" ref="AC33:AR33" si="30">AC32/AC$21</f>
        <v>-0.86221537555021821</v>
      </c>
      <c r="AD33" s="135">
        <f t="shared" si="30"/>
        <v>-0.91309943862432164</v>
      </c>
      <c r="AE33" s="135">
        <f t="shared" si="30"/>
        <v>-0.96181690613337034</v>
      </c>
      <c r="AF33" s="135">
        <f t="shared" si="30"/>
        <v>-1.0211316686667127</v>
      </c>
      <c r="AG33" s="135">
        <f t="shared" si="30"/>
        <v>-0.92785863406769375</v>
      </c>
      <c r="AH33" s="135">
        <f t="shared" si="30"/>
        <v>-0.98702031434724236</v>
      </c>
      <c r="AI33" s="135">
        <f t="shared" si="30"/>
        <v>-1.0441161294139554</v>
      </c>
      <c r="AJ33" s="135">
        <f t="shared" si="30"/>
        <v>-1.1123038964867729</v>
      </c>
      <c r="AK33" s="135">
        <f t="shared" si="30"/>
        <v>-1.178942484295358</v>
      </c>
      <c r="AL33" s="135">
        <f t="shared" si="30"/>
        <v>-1.2477283516582349</v>
      </c>
      <c r="AM33" s="135">
        <f t="shared" si="30"/>
        <v>-1.3141056089950143</v>
      </c>
      <c r="AN33" s="135">
        <f t="shared" si="30"/>
        <v>-1.3933256471927711</v>
      </c>
      <c r="AO33" s="135">
        <f t="shared" si="30"/>
        <v>-1.4703438280109087</v>
      </c>
      <c r="AP33" s="135">
        <f t="shared" si="30"/>
        <v>-1.5507997484915164</v>
      </c>
      <c r="AQ33" s="135">
        <f t="shared" si="30"/>
        <v>-1.6279684414707494</v>
      </c>
      <c r="AR33" s="135">
        <f t="shared" si="30"/>
        <v>-1.5451311008543165</v>
      </c>
    </row>
    <row r="34" spans="1:44" x14ac:dyDescent="0.25">
      <c r="A34" s="132" t="s">
        <v>148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98">
        <f>MAX(0,N32)*$B$47</f>
        <v>0</v>
      </c>
      <c r="O34" s="198">
        <f>MAX(0,O32)*$B$47</f>
        <v>0</v>
      </c>
      <c r="P34" s="198">
        <f>MAX(0,P32)*$B$47</f>
        <v>0</v>
      </c>
      <c r="Q34" s="198">
        <f>MAX(0,Q32)*$B$47</f>
        <v>0</v>
      </c>
      <c r="R34" s="198">
        <f>MAX(0,R32)*$B$47</f>
        <v>0</v>
      </c>
      <c r="S34" s="198">
        <f>MAX(0,S32)*$B$47</f>
        <v>0</v>
      </c>
      <c r="T34" s="198">
        <f>MAX(0,T32)*$B$47</f>
        <v>0</v>
      </c>
      <c r="U34" s="198">
        <f>MAX(0,U32)*$B$47</f>
        <v>0</v>
      </c>
      <c r="V34" s="198">
        <f>MAX(0,V32)*$B$47</f>
        <v>0</v>
      </c>
      <c r="W34" s="198">
        <f>MAX(0,W32)*$B$47</f>
        <v>0</v>
      </c>
      <c r="X34" s="198">
        <f>MAX(0,X32)*$B$47</f>
        <v>0</v>
      </c>
      <c r="Y34" s="198">
        <f>MAX(0,Y32)*$B$47</f>
        <v>0</v>
      </c>
      <c r="Z34" s="198">
        <f>MAX(0,Z32)*$B$47</f>
        <v>0</v>
      </c>
      <c r="AA34" s="198">
        <f>MAX(0,AA32)*$B$47</f>
        <v>0</v>
      </c>
      <c r="AB34" s="198">
        <f>MAX(0,AB32)*$B$47</f>
        <v>0</v>
      </c>
      <c r="AC34" s="198">
        <f>MAX(0,AC32)*$B$47</f>
        <v>0</v>
      </c>
      <c r="AD34" s="198">
        <f>MAX(0,AD32)*$B$47</f>
        <v>0</v>
      </c>
      <c r="AE34" s="198">
        <f>MAX(0,AE32)*$B$47</f>
        <v>0</v>
      </c>
      <c r="AF34" s="198">
        <f>MAX(0,AF32)*$B$47</f>
        <v>0</v>
      </c>
      <c r="AG34" s="198">
        <f>MAX(0,AG32)*$B$47</f>
        <v>0</v>
      </c>
      <c r="AH34" s="198">
        <f>MAX(0,AH32)*$B$47</f>
        <v>0</v>
      </c>
      <c r="AI34" s="198">
        <f>MAX(0,AI32)*$B$47</f>
        <v>0</v>
      </c>
      <c r="AJ34" s="198">
        <f>MAX(0,AJ32)*$B$47</f>
        <v>0</v>
      </c>
      <c r="AK34" s="198">
        <f>MAX(0,AK32)*$B$47</f>
        <v>0</v>
      </c>
      <c r="AL34" s="198">
        <f>MAX(0,AL32)*$B$47</f>
        <v>0</v>
      </c>
      <c r="AM34" s="198">
        <f>MAX(0,AM32)*$B$47</f>
        <v>0</v>
      </c>
      <c r="AN34" s="198">
        <f>MAX(0,AN32)*$B$47</f>
        <v>0</v>
      </c>
      <c r="AO34" s="198">
        <f>MAX(0,AO32)*$B$47</f>
        <v>0</v>
      </c>
      <c r="AP34" s="198">
        <f>MAX(0,AP32)*$B$47</f>
        <v>0</v>
      </c>
      <c r="AQ34" s="198">
        <f>MAX(0,AQ32)*$B$47</f>
        <v>0</v>
      </c>
      <c r="AR34" s="198">
        <f>MAX(0,AR32)*$B$47</f>
        <v>0</v>
      </c>
    </row>
    <row r="35" spans="1:44" x14ac:dyDescent="0.25">
      <c r="A35" s="101" t="s">
        <v>149</v>
      </c>
      <c r="B35" s="52"/>
      <c r="C35" s="52"/>
      <c r="D35" s="52"/>
      <c r="E35" s="52"/>
      <c r="F35" s="52"/>
      <c r="G35" s="52"/>
      <c r="H35" s="52"/>
      <c r="I35" s="52"/>
      <c r="J35" s="52"/>
      <c r="K35" s="2"/>
      <c r="L35" s="2"/>
      <c r="M35" s="2"/>
      <c r="N35" s="136">
        <f>N32-N34</f>
        <v>-2.8443118000000003</v>
      </c>
      <c r="O35" s="136">
        <f>O32-O34</f>
        <v>-3.1964113069485718</v>
      </c>
      <c r="P35" s="136">
        <f>P32-P34</f>
        <v>-3.1548549269410002</v>
      </c>
      <c r="Q35" s="136">
        <f>Q32-Q34</f>
        <v>-1.1800218794109547</v>
      </c>
      <c r="R35" s="136">
        <f>R32-R34</f>
        <v>-1.1435929228615387</v>
      </c>
      <c r="S35" s="136">
        <f>S32-S34</f>
        <v>-1.1064296768377688</v>
      </c>
      <c r="T35" s="136">
        <f>T32-T34</f>
        <v>-1.0788977337278283</v>
      </c>
      <c r="U35" s="136">
        <f>U32-U34</f>
        <v>-1.1168417873556091</v>
      </c>
      <c r="V35" s="136">
        <f>V32-V34</f>
        <v>-1.198666145090816</v>
      </c>
      <c r="W35" s="136">
        <f>W32-W34</f>
        <v>-1.2797114144169961</v>
      </c>
      <c r="X35" s="136">
        <f>X32-X34</f>
        <v>-1.370841801189302</v>
      </c>
      <c r="Y35" s="136">
        <f>Y32-Y34</f>
        <v>-1.4619194257096639</v>
      </c>
      <c r="Z35" s="136">
        <f>Z32-Z34</f>
        <v>-1.5565791838630596</v>
      </c>
      <c r="AA35" s="136">
        <f>AA32-AA34</f>
        <v>-1.6519487726710542</v>
      </c>
      <c r="AB35" s="136">
        <f>AB32-AB34</f>
        <v>-1.7573474049000053</v>
      </c>
      <c r="AC35" s="136">
        <f>AC32-AC34</f>
        <v>-1.8632411755025489</v>
      </c>
      <c r="AD35" s="136">
        <f>AD32-AD34</f>
        <v>-1.9732012668962291</v>
      </c>
      <c r="AE35" s="136">
        <f>AE32-AE34</f>
        <v>-2.0839630157994273</v>
      </c>
      <c r="AF35" s="136">
        <f>AF32-AF34</f>
        <v>-2.2066581327841686</v>
      </c>
      <c r="AG35" s="136">
        <f>AG32-AG34</f>
        <v>-2.0050957812451893</v>
      </c>
      <c r="AH35" s="136">
        <f>AH32-AH34</f>
        <v>-2.1329437434071119</v>
      </c>
      <c r="AI35" s="136">
        <f>AI32-AI34</f>
        <v>-2.2622802573160534</v>
      </c>
      <c r="AJ35" s="136">
        <f>AJ32-AJ34</f>
        <v>-2.4036806561046666</v>
      </c>
      <c r="AK35" s="136">
        <f>AK32-AK34</f>
        <v>-2.5476861612292576</v>
      </c>
      <c r="AL35" s="136">
        <f>AL32-AL34</f>
        <v>-2.6963319219028965</v>
      </c>
      <c r="AM35" s="136">
        <f>AM32-AM34</f>
        <v>-2.8472648697864043</v>
      </c>
      <c r="AN35" s="136">
        <f>AN32-AN34</f>
        <v>-3.0109666219726363</v>
      </c>
      <c r="AO35" s="136">
        <f>AO32-AO34</f>
        <v>-3.1774023523388206</v>
      </c>
      <c r="AP35" s="136">
        <f>AP32-AP34</f>
        <v>-3.3512670131919906</v>
      </c>
      <c r="AQ35" s="136">
        <f>AQ32-AQ34</f>
        <v>-3.527309617120868</v>
      </c>
      <c r="AR35" s="136">
        <f>AR32-AR34</f>
        <v>-2.5708846147034428</v>
      </c>
    </row>
    <row r="36" spans="1:44" x14ac:dyDescent="0.25">
      <c r="A36" s="134" t="s">
        <v>150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01">
        <f t="shared" ref="N36:AB36" si="31">N35/N$21</f>
        <v>-35.553897500000005</v>
      </c>
      <c r="O36" s="201">
        <f t="shared" si="31"/>
        <v>-39.955141336857146</v>
      </c>
      <c r="P36" s="201">
        <f t="shared" si="31"/>
        <v>-39.4356865867625</v>
      </c>
      <c r="Q36" s="135">
        <f t="shared" si="31"/>
        <v>-0.54605545502684105</v>
      </c>
      <c r="R36" s="135">
        <f t="shared" si="31"/>
        <v>-0.52919794518585894</v>
      </c>
      <c r="S36" s="135">
        <f t="shared" si="31"/>
        <v>-0.5106533851907239</v>
      </c>
      <c r="T36" s="135">
        <f t="shared" si="31"/>
        <v>-0.49926022830378686</v>
      </c>
      <c r="U36" s="135">
        <f t="shared" si="31"/>
        <v>-0.51681884974191106</v>
      </c>
      <c r="V36" s="135">
        <f t="shared" si="31"/>
        <v>-0.55468309418937933</v>
      </c>
      <c r="W36" s="135">
        <f t="shared" si="31"/>
        <v>-0.59062855915701074</v>
      </c>
      <c r="X36" s="135">
        <f t="shared" si="31"/>
        <v>-0.63435742724694555</v>
      </c>
      <c r="Y36" s="135">
        <f t="shared" si="31"/>
        <v>-0.67650362348955773</v>
      </c>
      <c r="Z36" s="135">
        <f t="shared" si="31"/>
        <v>-0.72030745307362065</v>
      </c>
      <c r="AA36" s="135">
        <f t="shared" si="31"/>
        <v>-0.76242824156444333</v>
      </c>
      <c r="AB36" s="135">
        <f t="shared" si="31"/>
        <v>-0.81321300356051873</v>
      </c>
      <c r="AC36" s="135">
        <f t="shared" ref="AC36:AR36" si="32">AC35/AC$21</f>
        <v>-0.86221537555021821</v>
      </c>
      <c r="AD36" s="135">
        <f t="shared" si="32"/>
        <v>-0.91309943862432164</v>
      </c>
      <c r="AE36" s="135">
        <f t="shared" si="32"/>
        <v>-0.96181690613337034</v>
      </c>
      <c r="AF36" s="135">
        <f t="shared" si="32"/>
        <v>-1.0211316686667127</v>
      </c>
      <c r="AG36" s="135">
        <f t="shared" si="32"/>
        <v>-0.92785863406769375</v>
      </c>
      <c r="AH36" s="135">
        <f t="shared" si="32"/>
        <v>-0.98702031434724236</v>
      </c>
      <c r="AI36" s="135">
        <f t="shared" si="32"/>
        <v>-1.0441161294139554</v>
      </c>
      <c r="AJ36" s="135">
        <f t="shared" si="32"/>
        <v>-1.1123038964867729</v>
      </c>
      <c r="AK36" s="135">
        <f t="shared" si="32"/>
        <v>-1.178942484295358</v>
      </c>
      <c r="AL36" s="135">
        <f t="shared" si="32"/>
        <v>-1.2477283516582349</v>
      </c>
      <c r="AM36" s="135">
        <f t="shared" si="32"/>
        <v>-1.3141056089950143</v>
      </c>
      <c r="AN36" s="135">
        <f t="shared" si="32"/>
        <v>-1.3933256471927711</v>
      </c>
      <c r="AO36" s="135">
        <f t="shared" si="32"/>
        <v>-1.4703438280109087</v>
      </c>
      <c r="AP36" s="135">
        <f t="shared" si="32"/>
        <v>-1.5507997484915164</v>
      </c>
      <c r="AQ36" s="135">
        <f t="shared" si="32"/>
        <v>-1.6279684414707494</v>
      </c>
      <c r="AR36" s="135">
        <f t="shared" si="32"/>
        <v>-1.5451311008543165</v>
      </c>
    </row>
    <row r="38" spans="1:4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x14ac:dyDescent="0.25">
      <c r="A40" s="17" t="s">
        <v>143</v>
      </c>
      <c r="B40" s="17"/>
      <c r="C40" s="17"/>
      <c r="D40" s="17"/>
      <c r="E40" s="17"/>
      <c r="F40" s="17"/>
      <c r="G40" s="1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x14ac:dyDescent="0.25">
      <c r="A41" s="8" t="s">
        <v>144</v>
      </c>
      <c r="B41" s="129">
        <v>0.22</v>
      </c>
      <c r="C41" s="17"/>
      <c r="D41" s="17"/>
      <c r="E41" s="17"/>
      <c r="F41" s="17"/>
      <c r="G41" s="1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x14ac:dyDescent="0.25">
      <c r="A42" s="130"/>
      <c r="B42" s="5"/>
      <c r="C42" s="17"/>
      <c r="D42" s="17"/>
      <c r="E42" s="17"/>
      <c r="F42" s="17"/>
      <c r="G42" s="1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x14ac:dyDescent="0.25">
      <c r="A43" s="8" t="s">
        <v>145</v>
      </c>
      <c r="B43" s="129">
        <v>0.04</v>
      </c>
      <c r="C43" s="17"/>
      <c r="D43" s="17"/>
      <c r="E43" s="17"/>
      <c r="F43" s="17"/>
      <c r="G43" s="1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x14ac:dyDescent="0.25">
      <c r="A44" s="130"/>
      <c r="B44" s="8"/>
      <c r="C44" s="17"/>
      <c r="D44" s="17"/>
      <c r="E44" s="17"/>
      <c r="F44" s="17"/>
      <c r="G44" s="1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x14ac:dyDescent="0.25">
      <c r="A45" s="130" t="s">
        <v>146</v>
      </c>
      <c r="B45" s="129">
        <v>0.1</v>
      </c>
      <c r="C45" s="17"/>
      <c r="D45" s="17"/>
      <c r="E45" s="17"/>
      <c r="F45" s="17"/>
      <c r="G45" s="1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x14ac:dyDescent="0.25">
      <c r="A46" s="13"/>
      <c r="B46" s="1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</row>
    <row r="47" spans="1:44" x14ac:dyDescent="0.25">
      <c r="A47" s="8" t="s">
        <v>147</v>
      </c>
      <c r="B47" s="141">
        <f>B41*(1+B43)*(1+B45)</f>
        <v>0.25168000000000001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</row>
    <row r="48" spans="1:44" x14ac:dyDescent="0.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</row>
    <row r="50" spans="1:49" s="5" customFormat="1" x14ac:dyDescent="0.25">
      <c r="A50" s="34" t="s">
        <v>181</v>
      </c>
      <c r="B50" s="116"/>
      <c r="C50" s="116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/>
      <c r="AT50"/>
      <c r="AU50"/>
      <c r="AV50"/>
      <c r="AW50"/>
    </row>
    <row r="51" spans="1:49" s="5" customFormat="1" x14ac:dyDescent="0.25">
      <c r="B51" s="116"/>
      <c r="C51" s="116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/>
      <c r="AT51"/>
      <c r="AU51"/>
      <c r="AV51"/>
      <c r="AW51"/>
    </row>
    <row r="52" spans="1:49" s="5" customFormat="1" x14ac:dyDescent="0.25">
      <c r="A52" s="34" t="s">
        <v>120</v>
      </c>
      <c r="B52" s="116"/>
      <c r="C52" s="116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/>
      <c r="AT52"/>
      <c r="AU52"/>
      <c r="AV52"/>
      <c r="AW52"/>
    </row>
    <row r="53" spans="1:49" s="5" customFormat="1" x14ac:dyDescent="0.25">
      <c r="A53" s="162" t="s">
        <v>182</v>
      </c>
      <c r="B53" s="64" t="s">
        <v>53</v>
      </c>
      <c r="C53" s="64"/>
      <c r="D53" s="8"/>
      <c r="E53" s="8"/>
      <c r="F53" s="8"/>
      <c r="G53" s="8"/>
      <c r="H53" s="8"/>
      <c r="I53" s="8"/>
      <c r="J53" s="8"/>
      <c r="K53" s="8"/>
      <c r="L53" s="8"/>
      <c r="M53" s="8"/>
      <c r="N53" s="163">
        <f t="shared" ref="N53:AB53" si="33">M55</f>
        <v>0.14729999999999999</v>
      </c>
      <c r="O53" s="163">
        <f t="shared" si="33"/>
        <v>7.7601930469792515E-3</v>
      </c>
      <c r="P53" s="163">
        <f t="shared" si="33"/>
        <v>7.7389903337361388E-3</v>
      </c>
      <c r="Q53" s="163">
        <f t="shared" si="33"/>
        <v>7.7601930469792515E-3</v>
      </c>
      <c r="R53" s="163">
        <f t="shared" si="33"/>
        <v>0.20962151141403215</v>
      </c>
      <c r="S53" s="163">
        <f t="shared" si="33"/>
        <v>0.20962151141403215</v>
      </c>
      <c r="T53" s="163">
        <f t="shared" si="33"/>
        <v>0.20960030870078902</v>
      </c>
      <c r="U53" s="163">
        <f t="shared" si="33"/>
        <v>0.20962151141403215</v>
      </c>
      <c r="V53" s="163">
        <f t="shared" si="33"/>
        <v>0.20962151141403215</v>
      </c>
      <c r="W53" s="163">
        <f t="shared" si="33"/>
        <v>0.20962151141403215</v>
      </c>
      <c r="X53" s="163">
        <f t="shared" si="33"/>
        <v>0.20960030870078902</v>
      </c>
      <c r="Y53" s="163">
        <f t="shared" si="33"/>
        <v>0.20962151141403215</v>
      </c>
      <c r="Z53" s="163">
        <f t="shared" si="33"/>
        <v>0.20962151141403215</v>
      </c>
      <c r="AA53" s="163">
        <f t="shared" si="33"/>
        <v>0.20962151141403215</v>
      </c>
      <c r="AB53" s="163">
        <f t="shared" si="33"/>
        <v>0.20960030870078902</v>
      </c>
      <c r="AC53" s="163">
        <f t="shared" ref="AC53" si="34">AB55</f>
        <v>0.20962151141403215</v>
      </c>
      <c r="AD53" s="163">
        <f t="shared" ref="AD53" si="35">AC55</f>
        <v>0.20962151141403215</v>
      </c>
      <c r="AE53" s="163">
        <f t="shared" ref="AE53" si="36">AD55</f>
        <v>0.20962151141403215</v>
      </c>
      <c r="AF53" s="163">
        <f t="shared" ref="AF53" si="37">AE55</f>
        <v>0.20960030870078902</v>
      </c>
      <c r="AG53" s="163">
        <f t="shared" ref="AG53" si="38">AF55</f>
        <v>0.20962151141403215</v>
      </c>
      <c r="AH53" s="163">
        <f t="shared" ref="AH53" si="39">AG55</f>
        <v>0.20962151141403215</v>
      </c>
      <c r="AI53" s="163">
        <f t="shared" ref="AI53" si="40">AH55</f>
        <v>0.20962151141403215</v>
      </c>
      <c r="AJ53" s="163">
        <f t="shared" ref="AJ53" si="41">AI55</f>
        <v>0.20960030870078902</v>
      </c>
      <c r="AK53" s="163">
        <f t="shared" ref="AK53" si="42">AJ55</f>
        <v>0.20962151141403215</v>
      </c>
      <c r="AL53" s="163">
        <f t="shared" ref="AL53" si="43">AK55</f>
        <v>0.20962151141403215</v>
      </c>
      <c r="AM53" s="163">
        <f t="shared" ref="AM53" si="44">AL55</f>
        <v>0.20962151141403215</v>
      </c>
      <c r="AN53" s="163">
        <f t="shared" ref="AN53" si="45">AM55</f>
        <v>0.20960030870078902</v>
      </c>
      <c r="AO53" s="163">
        <f t="shared" ref="AO53" si="46">AN55</f>
        <v>0.20962151141403215</v>
      </c>
      <c r="AP53" s="163">
        <f t="shared" ref="AP53" si="47">AO55</f>
        <v>0.20962151141403215</v>
      </c>
      <c r="AQ53" s="163">
        <f t="shared" ref="AQ53" si="48">AP55</f>
        <v>0.20962151141403215</v>
      </c>
      <c r="AR53" s="163">
        <f t="shared" ref="AR53" si="49">AQ55</f>
        <v>0.20960030870078902</v>
      </c>
      <c r="AS53"/>
      <c r="AT53"/>
      <c r="AU53"/>
      <c r="AV53"/>
      <c r="AW53"/>
    </row>
    <row r="54" spans="1:49" s="5" customFormat="1" x14ac:dyDescent="0.25">
      <c r="A54" s="162" t="s">
        <v>40</v>
      </c>
      <c r="B54" s="64" t="s">
        <v>53</v>
      </c>
      <c r="C54" s="64"/>
      <c r="D54" s="8"/>
      <c r="E54" s="8"/>
      <c r="F54" s="8"/>
      <c r="G54" s="8"/>
      <c r="H54" s="8"/>
      <c r="I54" s="8"/>
      <c r="J54" s="8"/>
      <c r="K54" s="8"/>
      <c r="L54" s="8"/>
      <c r="M54" s="8"/>
      <c r="N54" s="49">
        <f>N21</f>
        <v>0.08</v>
      </c>
      <c r="O54" s="49">
        <f>O21</f>
        <v>0.08</v>
      </c>
      <c r="P54" s="49">
        <f>P21</f>
        <v>0.08</v>
      </c>
      <c r="Q54" s="49">
        <f>Q21</f>
        <v>2.1609927500000001</v>
      </c>
      <c r="R54" s="49">
        <f>R21</f>
        <v>2.1609927500000001</v>
      </c>
      <c r="S54" s="49">
        <f>S21</f>
        <v>2.1666941</v>
      </c>
      <c r="T54" s="49">
        <f>T21</f>
        <v>2.1609927500000001</v>
      </c>
      <c r="U54" s="49">
        <f>U21</f>
        <v>2.1609927500000001</v>
      </c>
      <c r="V54" s="49">
        <f>V21</f>
        <v>2.1609927500000001</v>
      </c>
      <c r="W54" s="49">
        <f>W21</f>
        <v>2.1666941</v>
      </c>
      <c r="X54" s="49">
        <f>X21</f>
        <v>2.1609927500000001</v>
      </c>
      <c r="Y54" s="49">
        <f>Y21</f>
        <v>2.1609927500000001</v>
      </c>
      <c r="Z54" s="49">
        <f>Z21</f>
        <v>2.1609927500000001</v>
      </c>
      <c r="AA54" s="49">
        <f>AA21</f>
        <v>2.1666941</v>
      </c>
      <c r="AB54" s="49">
        <f>AB21</f>
        <v>2.1609927500000001</v>
      </c>
      <c r="AC54" s="49">
        <f>AC21</f>
        <v>2.1609927500000001</v>
      </c>
      <c r="AD54" s="49">
        <f>AD21</f>
        <v>2.1609927500000001</v>
      </c>
      <c r="AE54" s="49">
        <f>AE21</f>
        <v>2.1666941</v>
      </c>
      <c r="AF54" s="49">
        <f>AF21</f>
        <v>2.1609927500000001</v>
      </c>
      <c r="AG54" s="49">
        <f>AG21</f>
        <v>2.1609927500000001</v>
      </c>
      <c r="AH54" s="49">
        <f>AH21</f>
        <v>2.1609927500000001</v>
      </c>
      <c r="AI54" s="49">
        <f>AI21</f>
        <v>2.1666941</v>
      </c>
      <c r="AJ54" s="49">
        <f>AJ21</f>
        <v>2.1609927500000001</v>
      </c>
      <c r="AK54" s="49">
        <f>AK21</f>
        <v>2.1609927500000001</v>
      </c>
      <c r="AL54" s="49">
        <f>AL21</f>
        <v>2.1609927500000001</v>
      </c>
      <c r="AM54" s="49">
        <f>AM21</f>
        <v>2.1666941</v>
      </c>
      <c r="AN54" s="49">
        <f>AN21</f>
        <v>2.1609927500000001</v>
      </c>
      <c r="AO54" s="49">
        <f>AO21</f>
        <v>2.1609927500000001</v>
      </c>
      <c r="AP54" s="49">
        <f>AP21</f>
        <v>2.1609927500000001</v>
      </c>
      <c r="AQ54" s="49">
        <f>AQ21</f>
        <v>2.1666941</v>
      </c>
      <c r="AR54" s="49">
        <f>AR21</f>
        <v>1.6638617999999989</v>
      </c>
      <c r="AS54"/>
      <c r="AT54"/>
      <c r="AU54"/>
      <c r="AV54"/>
      <c r="AW54"/>
    </row>
    <row r="55" spans="1:49" s="5" customFormat="1" x14ac:dyDescent="0.25">
      <c r="A55" s="164" t="s">
        <v>98</v>
      </c>
      <c r="B55" s="64" t="s">
        <v>53</v>
      </c>
      <c r="C55" s="64"/>
      <c r="D55" s="8"/>
      <c r="E55" s="8"/>
      <c r="F55" s="8"/>
      <c r="G55" s="8"/>
      <c r="H55" s="8"/>
      <c r="I55" s="8"/>
      <c r="J55" s="8"/>
      <c r="K55" s="8"/>
      <c r="L55" s="8"/>
      <c r="M55" s="7">
        <v>0.14729999999999999</v>
      </c>
      <c r="N55" s="166">
        <f>N54*(Assumptions!$N$59/'RKA P&amp;L'!N3)</f>
        <v>7.7601930469792515E-3</v>
      </c>
      <c r="O55" s="166">
        <f>O54*(Assumptions!$N$59/'RKA P&amp;L'!O3)</f>
        <v>7.7389903337361388E-3</v>
      </c>
      <c r="P55" s="166">
        <f>P54*(Assumptions!$N$59/'RKA P&amp;L'!P3)</f>
        <v>7.7601930469792515E-3</v>
      </c>
      <c r="Q55" s="166">
        <f>Q54*(Assumptions!$N$59/'RKA P&amp;L'!Q3)</f>
        <v>0.20962151141403215</v>
      </c>
      <c r="R55" s="166">
        <f>R54*(Assumptions!$N$59/'RKA P&amp;L'!R3)</f>
        <v>0.20962151141403215</v>
      </c>
      <c r="S55" s="166">
        <f>S54*(Assumptions!$N$59/'RKA P&amp;L'!S3)</f>
        <v>0.20960030870078902</v>
      </c>
      <c r="T55" s="166">
        <f>T54*(Assumptions!$N$59/'RKA P&amp;L'!T3)</f>
        <v>0.20962151141403215</v>
      </c>
      <c r="U55" s="166">
        <f>U54*(Assumptions!$N$59/'RKA P&amp;L'!U3)</f>
        <v>0.20962151141403215</v>
      </c>
      <c r="V55" s="166">
        <f>V54*(Assumptions!$N$59/'RKA P&amp;L'!V3)</f>
        <v>0.20962151141403215</v>
      </c>
      <c r="W55" s="166">
        <f>W54*(Assumptions!$N$59/'RKA P&amp;L'!W3)</f>
        <v>0.20960030870078902</v>
      </c>
      <c r="X55" s="166">
        <f>X54*(Assumptions!$N$59/'RKA P&amp;L'!X3)</f>
        <v>0.20962151141403215</v>
      </c>
      <c r="Y55" s="166">
        <f>Y54*(Assumptions!$N$59/'RKA P&amp;L'!Y3)</f>
        <v>0.20962151141403215</v>
      </c>
      <c r="Z55" s="166">
        <f>Z54*(Assumptions!$N$59/'RKA P&amp;L'!Z3)</f>
        <v>0.20962151141403215</v>
      </c>
      <c r="AA55" s="166">
        <f>AA54*(Assumptions!$N$59/'RKA P&amp;L'!AA3)</f>
        <v>0.20960030870078902</v>
      </c>
      <c r="AB55" s="166">
        <f>AB54*(Assumptions!$N$59/'RKA P&amp;L'!AB3)</f>
        <v>0.20962151141403215</v>
      </c>
      <c r="AC55" s="166">
        <f>AC54*(Assumptions!$N$59/'RKA P&amp;L'!AC3)</f>
        <v>0.20962151141403215</v>
      </c>
      <c r="AD55" s="166">
        <f>AD54*(Assumptions!$N$59/'RKA P&amp;L'!AD3)</f>
        <v>0.20962151141403215</v>
      </c>
      <c r="AE55" s="166">
        <f>AE54*(Assumptions!$N$59/'RKA P&amp;L'!AE3)</f>
        <v>0.20960030870078902</v>
      </c>
      <c r="AF55" s="166">
        <f>AF54*(Assumptions!$N$59/'RKA P&amp;L'!AF3)</f>
        <v>0.20962151141403215</v>
      </c>
      <c r="AG55" s="166">
        <f>AG54*(Assumptions!$N$59/'RKA P&amp;L'!AG3)</f>
        <v>0.20962151141403215</v>
      </c>
      <c r="AH55" s="166">
        <f>AH54*(Assumptions!$N$59/'RKA P&amp;L'!AH3)</f>
        <v>0.20962151141403215</v>
      </c>
      <c r="AI55" s="166">
        <f>AI54*(Assumptions!$N$59/'RKA P&amp;L'!AI3)</f>
        <v>0.20960030870078902</v>
      </c>
      <c r="AJ55" s="166">
        <f>AJ54*(Assumptions!$N$59/'RKA P&amp;L'!AJ3)</f>
        <v>0.20962151141403215</v>
      </c>
      <c r="AK55" s="166">
        <f>AK54*(Assumptions!$N$59/'RKA P&amp;L'!AK3)</f>
        <v>0.20962151141403215</v>
      </c>
      <c r="AL55" s="166">
        <f>AL54*(Assumptions!$N$59/'RKA P&amp;L'!AL3)</f>
        <v>0.20962151141403215</v>
      </c>
      <c r="AM55" s="166">
        <f>AM54*(Assumptions!$N$59/'RKA P&amp;L'!AM3)</f>
        <v>0.20960030870078902</v>
      </c>
      <c r="AN55" s="166">
        <f>AN54*(Assumptions!$N$59/'RKA P&amp;L'!AN3)</f>
        <v>0.20962151141403215</v>
      </c>
      <c r="AO55" s="166">
        <f>AO54*(Assumptions!$N$59/'RKA P&amp;L'!AO3)</f>
        <v>0.20962151141403215</v>
      </c>
      <c r="AP55" s="166">
        <f>AP54*(Assumptions!$N$59/'RKA P&amp;L'!AP3)</f>
        <v>0.20962151141403215</v>
      </c>
      <c r="AQ55" s="166">
        <f>AQ54*(Assumptions!$N$59/'RKA P&amp;L'!AQ3)</f>
        <v>0.20960030870078902</v>
      </c>
      <c r="AR55" s="166">
        <f>AR54*(Assumptions!$N$59/'RKA P&amp;L'!AR3)</f>
        <v>0.21981527059680253</v>
      </c>
      <c r="AS55"/>
      <c r="AT55"/>
      <c r="AU55"/>
      <c r="AV55"/>
      <c r="AW55"/>
    </row>
    <row r="56" spans="1:49" s="5" customFormat="1" x14ac:dyDescent="0.25">
      <c r="A56" s="162" t="s">
        <v>183</v>
      </c>
      <c r="B56" s="64" t="s">
        <v>53</v>
      </c>
      <c r="C56" s="64"/>
      <c r="D56" s="8"/>
      <c r="E56" s="8"/>
      <c r="F56" s="8"/>
      <c r="G56" s="8"/>
      <c r="H56" s="8"/>
      <c r="I56" s="8"/>
      <c r="J56" s="8"/>
      <c r="K56" s="8"/>
      <c r="L56" s="8"/>
      <c r="M56" s="8"/>
      <c r="N56" s="163">
        <f t="shared" ref="N56:AB56" si="50">+N53+N54-N55</f>
        <v>0.21953980695302075</v>
      </c>
      <c r="O56" s="163">
        <f t="shared" si="50"/>
        <v>8.0021202713243117E-2</v>
      </c>
      <c r="P56" s="163">
        <f t="shared" si="50"/>
        <v>7.9978797286756886E-2</v>
      </c>
      <c r="Q56" s="163">
        <f t="shared" si="50"/>
        <v>1.9591314316329471</v>
      </c>
      <c r="R56" s="163">
        <f t="shared" si="50"/>
        <v>2.1609927500000001</v>
      </c>
      <c r="S56" s="163">
        <f t="shared" si="50"/>
        <v>2.1667153027132433</v>
      </c>
      <c r="T56" s="163">
        <f t="shared" si="50"/>
        <v>2.1609715472867568</v>
      </c>
      <c r="U56" s="163">
        <f t="shared" si="50"/>
        <v>2.1609927500000001</v>
      </c>
      <c r="V56" s="163">
        <f t="shared" si="50"/>
        <v>2.1609927500000001</v>
      </c>
      <c r="W56" s="163">
        <f t="shared" si="50"/>
        <v>2.1667153027132433</v>
      </c>
      <c r="X56" s="163">
        <f t="shared" si="50"/>
        <v>2.1609715472867568</v>
      </c>
      <c r="Y56" s="163">
        <f t="shared" si="50"/>
        <v>2.1609927500000001</v>
      </c>
      <c r="Z56" s="163">
        <f t="shared" si="50"/>
        <v>2.1609927500000001</v>
      </c>
      <c r="AA56" s="163">
        <f t="shared" si="50"/>
        <v>2.1667153027132433</v>
      </c>
      <c r="AB56" s="163">
        <f t="shared" si="50"/>
        <v>2.1609715472867568</v>
      </c>
      <c r="AC56" s="163">
        <f t="shared" ref="AC56:AR56" si="51">+AC53+AC54-AC55</f>
        <v>2.1609927500000001</v>
      </c>
      <c r="AD56" s="163">
        <f t="shared" si="51"/>
        <v>2.1609927500000001</v>
      </c>
      <c r="AE56" s="163">
        <f t="shared" si="51"/>
        <v>2.1667153027132433</v>
      </c>
      <c r="AF56" s="163">
        <f t="shared" si="51"/>
        <v>2.1609715472867568</v>
      </c>
      <c r="AG56" s="163">
        <f t="shared" si="51"/>
        <v>2.1609927500000001</v>
      </c>
      <c r="AH56" s="163">
        <f t="shared" si="51"/>
        <v>2.1609927500000001</v>
      </c>
      <c r="AI56" s="163">
        <f t="shared" si="51"/>
        <v>2.1667153027132433</v>
      </c>
      <c r="AJ56" s="163">
        <f t="shared" si="51"/>
        <v>2.1609715472867568</v>
      </c>
      <c r="AK56" s="163">
        <f t="shared" si="51"/>
        <v>2.1609927500000001</v>
      </c>
      <c r="AL56" s="163">
        <f t="shared" si="51"/>
        <v>2.1609927500000001</v>
      </c>
      <c r="AM56" s="163">
        <f t="shared" si="51"/>
        <v>2.1667153027132433</v>
      </c>
      <c r="AN56" s="163">
        <f t="shared" si="51"/>
        <v>2.1609715472867568</v>
      </c>
      <c r="AO56" s="163">
        <f t="shared" si="51"/>
        <v>2.1609927500000001</v>
      </c>
      <c r="AP56" s="163">
        <f t="shared" si="51"/>
        <v>2.1609927500000001</v>
      </c>
      <c r="AQ56" s="163">
        <f t="shared" si="51"/>
        <v>2.1667153027132433</v>
      </c>
      <c r="AR56" s="163">
        <f t="shared" si="51"/>
        <v>1.6536468381039853</v>
      </c>
      <c r="AS56"/>
      <c r="AT56"/>
      <c r="AU56"/>
      <c r="AV56"/>
      <c r="AW56"/>
    </row>
    <row r="57" spans="1:49" s="5" customFormat="1" x14ac:dyDescent="0.25">
      <c r="B57" s="116"/>
      <c r="C57" s="116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/>
      <c r="AT57"/>
      <c r="AU57"/>
      <c r="AV57"/>
      <c r="AW57"/>
    </row>
    <row r="58" spans="1:49" s="5" customFormat="1" x14ac:dyDescent="0.25">
      <c r="A58" s="34"/>
      <c r="B58" s="116"/>
      <c r="D58" s="116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/>
      <c r="AT58"/>
      <c r="AU58"/>
      <c r="AV58"/>
      <c r="AW58"/>
    </row>
    <row r="59" spans="1:49" s="5" customFormat="1" x14ac:dyDescent="0.25">
      <c r="A59" s="162"/>
      <c r="B59" s="64"/>
      <c r="C59" s="8"/>
      <c r="D59" s="64"/>
      <c r="E59" s="8"/>
      <c r="F59" s="8"/>
      <c r="G59" s="8"/>
      <c r="H59" s="8"/>
      <c r="I59" s="8"/>
      <c r="J59" s="8"/>
      <c r="K59" s="8"/>
      <c r="L59" s="8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/>
      <c r="AT59"/>
      <c r="AU59"/>
      <c r="AV59"/>
      <c r="AW59"/>
    </row>
    <row r="60" spans="1:49" s="5" customFormat="1" x14ac:dyDescent="0.25">
      <c r="A60" s="162"/>
      <c r="B60" s="64"/>
      <c r="C60" s="8"/>
      <c r="D60" s="64"/>
      <c r="E60" s="8"/>
      <c r="F60" s="8"/>
      <c r="G60" s="8"/>
      <c r="H60" s="8"/>
      <c r="I60" s="8"/>
      <c r="J60" s="8"/>
      <c r="K60" s="8"/>
      <c r="L60" s="8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/>
      <c r="AT60"/>
      <c r="AU60"/>
      <c r="AV60"/>
      <c r="AW60"/>
    </row>
    <row r="61" spans="1:49" s="5" customFormat="1" x14ac:dyDescent="0.25">
      <c r="A61" s="162"/>
      <c r="B61" s="64"/>
      <c r="C61" s="8"/>
      <c r="D61" s="64"/>
      <c r="E61" s="8"/>
      <c r="F61" s="8"/>
      <c r="G61" s="8"/>
      <c r="H61" s="8"/>
      <c r="I61" s="8"/>
      <c r="J61" s="49"/>
      <c r="K61" s="49"/>
      <c r="L61" s="49"/>
      <c r="M61" s="49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/>
      <c r="AT61"/>
      <c r="AU61"/>
      <c r="AV61"/>
      <c r="AW61"/>
    </row>
    <row r="62" spans="1:49" s="5" customFormat="1" x14ac:dyDescent="0.25">
      <c r="A62" s="169"/>
      <c r="B62" s="64"/>
      <c r="C62" s="8"/>
      <c r="D62" s="64"/>
      <c r="E62" s="8"/>
      <c r="F62" s="8"/>
      <c r="G62" s="8"/>
      <c r="H62" s="8"/>
      <c r="I62" s="8"/>
      <c r="J62" s="8"/>
      <c r="K62" s="8"/>
      <c r="L62" s="8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/>
      <c r="AT62"/>
      <c r="AU62"/>
      <c r="AV62"/>
      <c r="AW62"/>
    </row>
    <row r="63" spans="1:49" s="5" customFormat="1" x14ac:dyDescent="0.25">
      <c r="B63" s="171"/>
      <c r="C63" s="116"/>
      <c r="D63" s="116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/>
      <c r="AT63"/>
      <c r="AU63"/>
      <c r="AV63"/>
      <c r="AW63"/>
    </row>
    <row r="64" spans="1:49" s="5" customFormat="1" x14ac:dyDescent="0.25">
      <c r="A64" s="34"/>
      <c r="B64" s="116"/>
      <c r="C64" s="116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/>
      <c r="AT64"/>
      <c r="AU64"/>
      <c r="AV64"/>
      <c r="AW64"/>
    </row>
    <row r="65" spans="1:49" s="5" customFormat="1" x14ac:dyDescent="0.25">
      <c r="A65" s="162"/>
      <c r="B65" s="64"/>
      <c r="C65" s="64"/>
      <c r="D65" s="8"/>
      <c r="E65" s="8"/>
      <c r="F65" s="8"/>
      <c r="G65" s="8"/>
      <c r="H65" s="8"/>
      <c r="I65" s="8"/>
      <c r="J65" s="8"/>
      <c r="K65" s="8"/>
      <c r="L65" s="8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/>
      <c r="AT65"/>
      <c r="AU65"/>
      <c r="AV65"/>
      <c r="AW65"/>
    </row>
    <row r="66" spans="1:49" s="5" customFormat="1" x14ac:dyDescent="0.25">
      <c r="A66" s="162"/>
      <c r="B66" s="64"/>
      <c r="C66" s="64"/>
      <c r="D66" s="8"/>
      <c r="E66" s="8"/>
      <c r="F66" s="8"/>
      <c r="G66" s="8"/>
      <c r="H66" s="8"/>
      <c r="I66" s="8"/>
      <c r="J66" s="8"/>
      <c r="K66" s="8"/>
      <c r="L66" s="8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/>
      <c r="AT66"/>
      <c r="AU66"/>
      <c r="AV66"/>
      <c r="AW66"/>
    </row>
    <row r="67" spans="1:49" s="5" customFormat="1" x14ac:dyDescent="0.25">
      <c r="A67" s="164"/>
      <c r="B67" s="165"/>
      <c r="C67" s="64"/>
      <c r="D67" s="8"/>
      <c r="E67" s="8"/>
      <c r="F67" s="8"/>
      <c r="G67" s="8"/>
      <c r="H67" s="8"/>
      <c r="I67" s="8"/>
      <c r="J67" s="7"/>
      <c r="K67" s="7"/>
      <c r="L67" s="7"/>
      <c r="M67" s="7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/>
      <c r="AT67"/>
      <c r="AU67"/>
      <c r="AV67"/>
      <c r="AW67"/>
    </row>
    <row r="68" spans="1:49" s="5" customFormat="1" x14ac:dyDescent="0.25">
      <c r="A68" s="8"/>
      <c r="B68" s="64"/>
      <c r="C68" s="64"/>
      <c r="D68" s="8"/>
      <c r="E68" s="8"/>
      <c r="F68" s="8"/>
      <c r="G68" s="8"/>
      <c r="H68" s="8"/>
      <c r="I68" s="8"/>
      <c r="J68" s="8"/>
      <c r="K68" s="8"/>
      <c r="L68" s="8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/>
      <c r="AT68"/>
      <c r="AU68"/>
      <c r="AV68"/>
      <c r="AW68"/>
    </row>
    <row r="69" spans="1:49" s="5" customFormat="1" x14ac:dyDescent="0.25">
      <c r="B69" s="116"/>
      <c r="C69" s="116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/>
      <c r="AT69"/>
      <c r="AU69"/>
      <c r="AV69"/>
      <c r="AW69"/>
    </row>
    <row r="70" spans="1:49" s="5" customFormat="1" x14ac:dyDescent="0.25">
      <c r="A70" s="34" t="s">
        <v>184</v>
      </c>
      <c r="B70" s="165" t="s">
        <v>53</v>
      </c>
      <c r="C70" s="64"/>
      <c r="D70" s="8"/>
      <c r="E70" s="8"/>
      <c r="F70" s="8"/>
      <c r="G70" s="8"/>
      <c r="H70" s="8"/>
      <c r="I70" s="8"/>
      <c r="J70" s="8"/>
      <c r="K70" s="8"/>
      <c r="L70" s="8"/>
      <c r="M70" s="50">
        <f t="shared" ref="M70:AR70" si="52">M55-M67+M61</f>
        <v>0.14729999999999999</v>
      </c>
      <c r="N70" s="50">
        <f t="shared" si="52"/>
        <v>7.7601930469792515E-3</v>
      </c>
      <c r="O70" s="50">
        <f t="shared" si="52"/>
        <v>7.7389903337361388E-3</v>
      </c>
      <c r="P70" s="50">
        <f t="shared" si="52"/>
        <v>7.7601930469792515E-3</v>
      </c>
      <c r="Q70" s="50">
        <f t="shared" si="52"/>
        <v>0.20962151141403215</v>
      </c>
      <c r="R70" s="50">
        <f t="shared" si="52"/>
        <v>0.20962151141403215</v>
      </c>
      <c r="S70" s="50">
        <f t="shared" si="52"/>
        <v>0.20960030870078902</v>
      </c>
      <c r="T70" s="50">
        <f t="shared" si="52"/>
        <v>0.20962151141403215</v>
      </c>
      <c r="U70" s="50">
        <f t="shared" si="52"/>
        <v>0.20962151141403215</v>
      </c>
      <c r="V70" s="50">
        <f t="shared" si="52"/>
        <v>0.20962151141403215</v>
      </c>
      <c r="W70" s="50">
        <f t="shared" si="52"/>
        <v>0.20960030870078902</v>
      </c>
      <c r="X70" s="50">
        <f t="shared" si="52"/>
        <v>0.20962151141403215</v>
      </c>
      <c r="Y70" s="50">
        <f t="shared" si="52"/>
        <v>0.20962151141403215</v>
      </c>
      <c r="Z70" s="50">
        <f t="shared" si="52"/>
        <v>0.20962151141403215</v>
      </c>
      <c r="AA70" s="50">
        <f t="shared" si="52"/>
        <v>0.20960030870078902</v>
      </c>
      <c r="AB70" s="50">
        <f t="shared" si="52"/>
        <v>0.20962151141403215</v>
      </c>
      <c r="AC70" s="50">
        <f t="shared" si="52"/>
        <v>0.20962151141403215</v>
      </c>
      <c r="AD70" s="50">
        <f t="shared" si="52"/>
        <v>0.20962151141403215</v>
      </c>
      <c r="AE70" s="50">
        <f t="shared" si="52"/>
        <v>0.20960030870078902</v>
      </c>
      <c r="AF70" s="50">
        <f t="shared" si="52"/>
        <v>0.20962151141403215</v>
      </c>
      <c r="AG70" s="50">
        <f t="shared" si="52"/>
        <v>0.20962151141403215</v>
      </c>
      <c r="AH70" s="50">
        <f t="shared" si="52"/>
        <v>0.20962151141403215</v>
      </c>
      <c r="AI70" s="50">
        <f t="shared" si="52"/>
        <v>0.20960030870078902</v>
      </c>
      <c r="AJ70" s="50">
        <f t="shared" si="52"/>
        <v>0.20962151141403215</v>
      </c>
      <c r="AK70" s="50">
        <f t="shared" si="52"/>
        <v>0.20962151141403215</v>
      </c>
      <c r="AL70" s="50">
        <f t="shared" si="52"/>
        <v>0.20962151141403215</v>
      </c>
      <c r="AM70" s="50">
        <f t="shared" si="52"/>
        <v>0.20960030870078902</v>
      </c>
      <c r="AN70" s="50">
        <f t="shared" si="52"/>
        <v>0.20962151141403215</v>
      </c>
      <c r="AO70" s="50">
        <f t="shared" si="52"/>
        <v>0.20962151141403215</v>
      </c>
      <c r="AP70" s="50">
        <f t="shared" si="52"/>
        <v>0.20962151141403215</v>
      </c>
      <c r="AQ70" s="50">
        <f t="shared" si="52"/>
        <v>0.20960030870078902</v>
      </c>
      <c r="AR70" s="50">
        <f t="shared" si="52"/>
        <v>0.21981527059680253</v>
      </c>
      <c r="AS70"/>
      <c r="AT70"/>
      <c r="AU70"/>
      <c r="AV70"/>
      <c r="AW70"/>
    </row>
    <row r="71" spans="1:49" s="5" customFormat="1" x14ac:dyDescent="0.25">
      <c r="B71" s="116"/>
      <c r="C71" s="116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/>
      <c r="AT71"/>
      <c r="AU71"/>
      <c r="AV71"/>
      <c r="AW71"/>
    </row>
    <row r="72" spans="1:49" s="5" customFormat="1" x14ac:dyDescent="0.25">
      <c r="A72" s="34" t="s">
        <v>185</v>
      </c>
      <c r="B72" s="165" t="s">
        <v>53</v>
      </c>
      <c r="C72" s="64"/>
      <c r="D72" s="8"/>
      <c r="E72" s="8"/>
      <c r="F72" s="8"/>
      <c r="G72" s="8"/>
      <c r="H72" s="8"/>
      <c r="I72" s="8"/>
      <c r="J72" s="8"/>
      <c r="K72" s="8"/>
      <c r="L72" s="8"/>
      <c r="M72" s="8"/>
      <c r="N72" s="176">
        <f t="shared" ref="N72:AR72" si="53">+N70-M70</f>
        <v>-0.13953980695302073</v>
      </c>
      <c r="O72" s="176">
        <f t="shared" si="53"/>
        <v>-2.1202713243112688E-5</v>
      </c>
      <c r="P72" s="176">
        <f t="shared" si="53"/>
        <v>2.1202713243112688E-5</v>
      </c>
      <c r="Q72" s="176">
        <f t="shared" si="53"/>
        <v>0.2018613183670529</v>
      </c>
      <c r="R72" s="176">
        <f t="shared" si="53"/>
        <v>0</v>
      </c>
      <c r="S72" s="176">
        <f t="shared" si="53"/>
        <v>-2.1202713243129168E-5</v>
      </c>
      <c r="T72" s="176">
        <f t="shared" si="53"/>
        <v>2.1202713243129168E-5</v>
      </c>
      <c r="U72" s="176">
        <f t="shared" si="53"/>
        <v>0</v>
      </c>
      <c r="V72" s="176">
        <f t="shared" si="53"/>
        <v>0</v>
      </c>
      <c r="W72" s="176">
        <f t="shared" si="53"/>
        <v>-2.1202713243129168E-5</v>
      </c>
      <c r="X72" s="176">
        <f t="shared" si="53"/>
        <v>2.1202713243129168E-5</v>
      </c>
      <c r="Y72" s="176">
        <f t="shared" si="53"/>
        <v>0</v>
      </c>
      <c r="Z72" s="176">
        <f t="shared" si="53"/>
        <v>0</v>
      </c>
      <c r="AA72" s="176">
        <f t="shared" si="53"/>
        <v>-2.1202713243129168E-5</v>
      </c>
      <c r="AB72" s="176">
        <f t="shared" si="53"/>
        <v>2.1202713243129168E-5</v>
      </c>
      <c r="AC72" s="176">
        <f t="shared" si="53"/>
        <v>0</v>
      </c>
      <c r="AD72" s="176">
        <f t="shared" si="53"/>
        <v>0</v>
      </c>
      <c r="AE72" s="176">
        <f t="shared" si="53"/>
        <v>-2.1202713243129168E-5</v>
      </c>
      <c r="AF72" s="176">
        <f t="shared" si="53"/>
        <v>2.1202713243129168E-5</v>
      </c>
      <c r="AG72" s="176">
        <f t="shared" si="53"/>
        <v>0</v>
      </c>
      <c r="AH72" s="176">
        <f t="shared" si="53"/>
        <v>0</v>
      </c>
      <c r="AI72" s="176">
        <f t="shared" si="53"/>
        <v>-2.1202713243129168E-5</v>
      </c>
      <c r="AJ72" s="176">
        <f t="shared" si="53"/>
        <v>2.1202713243129168E-5</v>
      </c>
      <c r="AK72" s="176">
        <f t="shared" si="53"/>
        <v>0</v>
      </c>
      <c r="AL72" s="176">
        <f t="shared" si="53"/>
        <v>0</v>
      </c>
      <c r="AM72" s="176">
        <f t="shared" si="53"/>
        <v>-2.1202713243129168E-5</v>
      </c>
      <c r="AN72" s="176">
        <f t="shared" si="53"/>
        <v>2.1202713243129168E-5</v>
      </c>
      <c r="AO72" s="176">
        <f t="shared" si="53"/>
        <v>0</v>
      </c>
      <c r="AP72" s="176">
        <f t="shared" si="53"/>
        <v>0</v>
      </c>
      <c r="AQ72" s="176">
        <f t="shared" si="53"/>
        <v>-2.1202713243129168E-5</v>
      </c>
      <c r="AR72" s="176">
        <f t="shared" si="53"/>
        <v>1.0214961896013508E-2</v>
      </c>
      <c r="AS72"/>
      <c r="AT72"/>
      <c r="AU72"/>
      <c r="AV72"/>
      <c r="AW72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B010-BAAA-40E3-A979-9120409E0A03}">
  <dimension ref="B1:I29"/>
  <sheetViews>
    <sheetView workbookViewId="0">
      <pane ySplit="2" topLeftCell="A6" activePane="bottomLeft" state="frozen"/>
      <selection pane="bottomLeft" activeCell="I1" sqref="I1"/>
    </sheetView>
  </sheetViews>
  <sheetFormatPr defaultRowHeight="15" x14ac:dyDescent="0.25"/>
  <cols>
    <col min="2" max="2" width="33.42578125" bestFit="1" customWidth="1"/>
    <col min="3" max="3" width="11.7109375" style="182" bestFit="1" customWidth="1"/>
    <col min="4" max="4" width="9" style="182" bestFit="1" customWidth="1"/>
    <col min="5" max="6" width="8" style="119" bestFit="1" customWidth="1"/>
    <col min="9" max="9" width="12.5703125" customWidth="1"/>
  </cols>
  <sheetData>
    <row r="1" spans="2:9" x14ac:dyDescent="0.25">
      <c r="I1" s="183" t="s">
        <v>219</v>
      </c>
    </row>
    <row r="2" spans="2:9" s="186" customFormat="1" x14ac:dyDescent="0.25">
      <c r="B2" s="184" t="s">
        <v>163</v>
      </c>
      <c r="C2" s="185">
        <v>42430</v>
      </c>
      <c r="D2" s="185">
        <v>42795</v>
      </c>
      <c r="E2" s="185">
        <v>43160</v>
      </c>
      <c r="F2" s="185">
        <v>43525</v>
      </c>
      <c r="G2" s="185">
        <f>EDATE(F2,12)+1</f>
        <v>43892</v>
      </c>
      <c r="H2" s="185">
        <f t="shared" ref="H2:I2" si="0">EDATE(G2,12)+1</f>
        <v>44258</v>
      </c>
      <c r="I2" s="185">
        <f t="shared" si="0"/>
        <v>44624</v>
      </c>
    </row>
    <row r="3" spans="2:9" x14ac:dyDescent="0.25">
      <c r="B3" s="2"/>
      <c r="C3" s="187"/>
      <c r="D3" s="187"/>
      <c r="E3" s="3"/>
      <c r="F3" s="3"/>
    </row>
    <row r="4" spans="2:9" x14ac:dyDescent="0.25">
      <c r="B4" s="2" t="s">
        <v>153</v>
      </c>
      <c r="C4" s="187">
        <f>([95]Sheet1!D7)/100</f>
        <v>3.3549000000000002</v>
      </c>
      <c r="D4" s="187">
        <f>([95]Sheet1!E7)/100</f>
        <v>2.415</v>
      </c>
      <c r="E4" s="187">
        <f>([95]Sheet1!F7)/100</f>
        <v>2.4867000000000004</v>
      </c>
      <c r="F4" s="187">
        <f>([95]Sheet1!G7)/100</f>
        <v>2.4447999999999999</v>
      </c>
      <c r="G4" s="187">
        <f>([95]Sheet1!H7)/100</f>
        <v>1.724</v>
      </c>
      <c r="H4" s="187">
        <f>([95]Sheet1!I7)/100</f>
        <v>0.08</v>
      </c>
      <c r="I4" s="187">
        <f>([95]Sheet1!J7)/100</f>
        <v>0.08</v>
      </c>
    </row>
    <row r="5" spans="2:9" x14ac:dyDescent="0.25">
      <c r="B5" s="2"/>
      <c r="C5" s="187"/>
      <c r="D5" s="187"/>
      <c r="E5" s="187"/>
      <c r="F5" s="187"/>
      <c r="G5" s="187"/>
      <c r="H5" s="187"/>
      <c r="I5" s="187"/>
    </row>
    <row r="6" spans="2:9" x14ac:dyDescent="0.25">
      <c r="B6" s="2" t="s">
        <v>220</v>
      </c>
      <c r="C6" s="187">
        <f>(+[95]Sheet1!D10+[95]Sheet1!D13+[95]Sheet1!D18-[95]Sheet1!D30)/100</f>
        <v>1.0051999999999999</v>
      </c>
      <c r="D6" s="187">
        <f>(+[95]Sheet1!E10+[95]Sheet1!E13+[95]Sheet1!E18-[95]Sheet1!E30)/100</f>
        <v>41.004599999999989</v>
      </c>
      <c r="E6" s="187">
        <f>(+[95]Sheet1!F10+[95]Sheet1!F13+[95]Sheet1!F18-[95]Sheet1!F30)/100</f>
        <v>4.1385000000000005</v>
      </c>
      <c r="F6" s="187">
        <f>(+[95]Sheet1!G10+[95]Sheet1!G13+[95]Sheet1!G18-[95]Sheet1!G30)/100</f>
        <v>1.7232000000000003</v>
      </c>
      <c r="G6" s="187">
        <f>(+[95]Sheet1!H10+[95]Sheet1!H13+[95]Sheet1!H18-[95]Sheet1!H30)/100</f>
        <v>5.769499999999999</v>
      </c>
      <c r="H6" s="187">
        <f>(+[95]Sheet1!I10+[95]Sheet1!I13+[95]Sheet1!I18-[95]Sheet1!I30)/100</f>
        <v>5.4116</v>
      </c>
      <c r="I6" s="187">
        <f>(+[95]Sheet1!J10+[95]Sheet1!J13+[95]Sheet1!J18-[95]Sheet1!J30)/100</f>
        <v>0.68940000000000012</v>
      </c>
    </row>
    <row r="7" spans="2:9" x14ac:dyDescent="0.25">
      <c r="B7" s="2"/>
      <c r="C7" s="187"/>
      <c r="D7" s="187"/>
      <c r="E7" s="3"/>
      <c r="F7" s="3"/>
      <c r="G7" s="3"/>
      <c r="H7" s="3"/>
      <c r="I7" s="3"/>
    </row>
    <row r="8" spans="2:9" x14ac:dyDescent="0.25">
      <c r="B8" s="52" t="s">
        <v>136</v>
      </c>
      <c r="C8" s="123">
        <f t="shared" ref="C8" si="1">C4-C6</f>
        <v>2.3497000000000003</v>
      </c>
      <c r="D8" s="123">
        <f>D4-D6</f>
        <v>-38.58959999999999</v>
      </c>
      <c r="E8" s="123">
        <f>E4-E6</f>
        <v>-1.6518000000000002</v>
      </c>
      <c r="F8" s="123">
        <f>F4-F6</f>
        <v>0.72159999999999958</v>
      </c>
      <c r="G8" s="123">
        <f t="shared" ref="G8:I8" si="2">G4-G6</f>
        <v>-4.0454999999999988</v>
      </c>
      <c r="H8" s="123">
        <f t="shared" si="2"/>
        <v>-5.3315999999999999</v>
      </c>
      <c r="I8" s="123">
        <f t="shared" si="2"/>
        <v>-0.60940000000000016</v>
      </c>
    </row>
    <row r="9" spans="2:9" x14ac:dyDescent="0.25">
      <c r="B9" s="134" t="s">
        <v>137</v>
      </c>
      <c r="C9" s="135">
        <f t="shared" ref="C9" si="3">C8/C$4</f>
        <v>0.70037855077647626</v>
      </c>
      <c r="D9" s="135">
        <f>D8/D$4</f>
        <v>-15.979130434782604</v>
      </c>
      <c r="E9" s="135">
        <f>E8/E$4</f>
        <v>-0.66425383037760888</v>
      </c>
      <c r="F9" s="135">
        <f>F8/F$4</f>
        <v>0.29515706806282704</v>
      </c>
      <c r="G9" s="135">
        <f t="shared" ref="G9:I9" si="4">G8/G$4</f>
        <v>-2.3465777262180967</v>
      </c>
      <c r="H9" s="135">
        <f t="shared" si="4"/>
        <v>-66.644999999999996</v>
      </c>
      <c r="I9" s="135">
        <f t="shared" si="4"/>
        <v>-7.6175000000000015</v>
      </c>
    </row>
    <row r="10" spans="2:9" x14ac:dyDescent="0.25">
      <c r="B10" s="2"/>
      <c r="C10" s="187"/>
      <c r="D10" s="99"/>
      <c r="E10" s="99"/>
      <c r="F10" s="99"/>
      <c r="G10" s="99"/>
      <c r="H10" s="99"/>
      <c r="I10" s="99"/>
    </row>
    <row r="11" spans="2:9" x14ac:dyDescent="0.25">
      <c r="B11" s="2" t="s">
        <v>221</v>
      </c>
      <c r="C11" s="187">
        <f>([95]Sheet1!D12)/100</f>
        <v>1.7221000000000002</v>
      </c>
      <c r="D11" s="187">
        <f>([95]Sheet1!E12)/100</f>
        <v>1.7176</v>
      </c>
      <c r="E11" s="187">
        <f>([95]Sheet1!F12)/100</f>
        <v>0.73640000000000005</v>
      </c>
      <c r="F11" s="187">
        <f>([95]Sheet1!G12)/100</f>
        <v>0.7359</v>
      </c>
      <c r="G11" s="187">
        <f>([95]Sheet1!H12)/100</f>
        <v>0.73849999999999993</v>
      </c>
      <c r="H11" s="187">
        <f>([95]Sheet1!I12)/100</f>
        <v>0.52800000000000002</v>
      </c>
      <c r="I11" s="187">
        <f>([95]Sheet1!J12)/100</f>
        <v>0.42030000000000001</v>
      </c>
    </row>
    <row r="12" spans="2:9" x14ac:dyDescent="0.25">
      <c r="B12" s="2"/>
      <c r="C12" s="187"/>
      <c r="D12" s="187"/>
      <c r="E12" s="187"/>
      <c r="F12" s="187"/>
      <c r="G12" s="187"/>
      <c r="H12" s="187"/>
      <c r="I12" s="187"/>
    </row>
    <row r="13" spans="2:9" x14ac:dyDescent="0.25">
      <c r="B13" s="52" t="s">
        <v>139</v>
      </c>
      <c r="C13" s="123">
        <f t="shared" ref="C13" si="5">C8-C11</f>
        <v>0.62760000000000016</v>
      </c>
      <c r="D13" s="123">
        <f>D8-D11</f>
        <v>-40.307199999999987</v>
      </c>
      <c r="E13" s="123">
        <f>E8-E11</f>
        <v>-2.3882000000000003</v>
      </c>
      <c r="F13" s="123">
        <f>F8-F11</f>
        <v>-1.4300000000000423E-2</v>
      </c>
      <c r="G13" s="123">
        <f t="shared" ref="G13:I13" si="6">G8-G11</f>
        <v>-4.7839999999999989</v>
      </c>
      <c r="H13" s="123">
        <f t="shared" si="6"/>
        <v>-5.8596000000000004</v>
      </c>
      <c r="I13" s="123">
        <f t="shared" si="6"/>
        <v>-1.0297000000000001</v>
      </c>
    </row>
    <row r="14" spans="2:9" x14ac:dyDescent="0.25">
      <c r="B14" s="134" t="s">
        <v>140</v>
      </c>
      <c r="C14" s="135">
        <f t="shared" ref="C14" si="7">C13/C$4</f>
        <v>0.18706965930430119</v>
      </c>
      <c r="D14" s="135">
        <f>D13/D$4</f>
        <v>-16.690351966873699</v>
      </c>
      <c r="E14" s="135">
        <f>E13/E$4</f>
        <v>-0.96038927092130133</v>
      </c>
      <c r="F14" s="135">
        <f>F13/F$4</f>
        <v>-5.849149214659859E-3</v>
      </c>
      <c r="G14" s="135">
        <f t="shared" ref="G14:I14" si="8">G13/G$4</f>
        <v>-2.7749419953596282</v>
      </c>
      <c r="H14" s="135">
        <f t="shared" si="8"/>
        <v>-73.245000000000005</v>
      </c>
      <c r="I14" s="135">
        <f t="shared" si="8"/>
        <v>-12.87125</v>
      </c>
    </row>
    <row r="15" spans="2:9" x14ac:dyDescent="0.25">
      <c r="B15" s="2"/>
      <c r="C15" s="187"/>
      <c r="D15" s="187"/>
      <c r="E15" s="187"/>
      <c r="F15" s="187"/>
      <c r="G15" s="187"/>
      <c r="H15" s="187"/>
      <c r="I15" s="187"/>
    </row>
    <row r="16" spans="2:9" x14ac:dyDescent="0.25">
      <c r="B16" s="2" t="s">
        <v>222</v>
      </c>
      <c r="C16" s="95">
        <f>([95]Sheet1!D11)/100</f>
        <v>1.7144999999999999</v>
      </c>
      <c r="D16" s="95">
        <f>([95]Sheet1!E11)/100</f>
        <v>1.5668</v>
      </c>
      <c r="E16" s="95">
        <f>([95]Sheet1!F11)/100</f>
        <v>0.9415</v>
      </c>
      <c r="F16" s="95">
        <f>([95]Sheet1!G11)/100</f>
        <v>0.70989999999999998</v>
      </c>
      <c r="G16" s="95">
        <f>([95]Sheet1!H11)/100</f>
        <v>0.48149999999999998</v>
      </c>
      <c r="H16" s="95">
        <f>([95]Sheet1!I11)/100</f>
        <v>0.44700000000000001</v>
      </c>
      <c r="I16" s="95">
        <f>([95]Sheet1!J11)/100</f>
        <v>0.33810000000000001</v>
      </c>
    </row>
    <row r="17" spans="2:9" x14ac:dyDescent="0.25">
      <c r="B17" s="2"/>
      <c r="C17" s="187"/>
      <c r="D17" s="187"/>
      <c r="E17" s="187"/>
      <c r="F17" s="187"/>
      <c r="G17" s="187"/>
      <c r="H17" s="187"/>
      <c r="I17" s="187"/>
    </row>
    <row r="18" spans="2:9" x14ac:dyDescent="0.25">
      <c r="B18" s="52" t="s">
        <v>141</v>
      </c>
      <c r="C18" s="123">
        <f t="shared" ref="C18" si="9">C13-C16</f>
        <v>-1.0868999999999998</v>
      </c>
      <c r="D18" s="123">
        <f>D13-D16</f>
        <v>-41.873999999999988</v>
      </c>
      <c r="E18" s="123">
        <f>E13-E16</f>
        <v>-3.3297000000000003</v>
      </c>
      <c r="F18" s="123">
        <f>F13-F16</f>
        <v>-0.7242000000000004</v>
      </c>
      <c r="G18" s="123">
        <f t="shared" ref="G18:I18" si="10">G13-G16</f>
        <v>-5.2654999999999985</v>
      </c>
      <c r="H18" s="123">
        <f t="shared" si="10"/>
        <v>-6.3066000000000004</v>
      </c>
      <c r="I18" s="123">
        <f t="shared" si="10"/>
        <v>-1.3678000000000001</v>
      </c>
    </row>
    <row r="19" spans="2:9" x14ac:dyDescent="0.25">
      <c r="B19" s="134" t="s">
        <v>142</v>
      </c>
      <c r="C19" s="135">
        <f>C18/C$4</f>
        <v>-0.32397388893856738</v>
      </c>
      <c r="D19" s="135">
        <f>D18/D$4</f>
        <v>-17.339130434782604</v>
      </c>
      <c r="E19" s="135">
        <f>E18/E$4</f>
        <v>-1.3390034986126191</v>
      </c>
      <c r="F19" s="135">
        <f>F18/F$4</f>
        <v>-0.2962205497382201</v>
      </c>
      <c r="G19" s="135">
        <f t="shared" ref="G19:I19" si="11">G18/G$4</f>
        <v>-3.0542343387470989</v>
      </c>
      <c r="H19" s="135">
        <f t="shared" si="11"/>
        <v>-78.83250000000001</v>
      </c>
      <c r="I19" s="135">
        <f t="shared" si="11"/>
        <v>-17.0975</v>
      </c>
    </row>
    <row r="20" spans="2:9" x14ac:dyDescent="0.25">
      <c r="B20" s="2"/>
      <c r="C20" s="187"/>
      <c r="D20" s="187"/>
      <c r="E20" s="3"/>
      <c r="F20" s="3"/>
      <c r="G20" s="3"/>
      <c r="H20" s="3"/>
      <c r="I20" s="3"/>
    </row>
    <row r="21" spans="2:9" x14ac:dyDescent="0.25">
      <c r="B21" s="2" t="s">
        <v>223</v>
      </c>
      <c r="C21" s="187">
        <f>([95]Sheet1!D24)/100</f>
        <v>1.38E-2</v>
      </c>
      <c r="D21" s="187">
        <f>([95]Sheet1!E24)/100</f>
        <v>5.7999999999999996E-3</v>
      </c>
      <c r="E21" s="187">
        <f>([95]Sheet1!F24)/100</f>
        <v>0</v>
      </c>
      <c r="F21" s="187">
        <f>([95]Sheet1!G24)/100</f>
        <v>0</v>
      </c>
      <c r="G21" s="187">
        <f>([95]Sheet1!H24)/100</f>
        <v>0</v>
      </c>
      <c r="H21" s="187">
        <f>([95]Sheet1!I24)/100</f>
        <v>-5.33E-2</v>
      </c>
      <c r="I21" s="187">
        <f>([95]Sheet1!J24)/100</f>
        <v>0</v>
      </c>
    </row>
    <row r="22" spans="2:9" x14ac:dyDescent="0.25">
      <c r="B22" s="2"/>
      <c r="C22" s="187"/>
      <c r="D22" s="187"/>
      <c r="E22" s="3"/>
      <c r="F22" s="3"/>
      <c r="G22" s="3"/>
      <c r="H22" s="3"/>
      <c r="I22" s="3"/>
    </row>
    <row r="23" spans="2:9" x14ac:dyDescent="0.25">
      <c r="B23" s="52" t="s">
        <v>149</v>
      </c>
      <c r="C23" s="123">
        <f t="shared" ref="C23" si="12">C18-C21</f>
        <v>-1.1006999999999998</v>
      </c>
      <c r="D23" s="123">
        <f>D18-D21</f>
        <v>-41.879799999999989</v>
      </c>
      <c r="E23" s="123">
        <f>E18-E21</f>
        <v>-3.3297000000000003</v>
      </c>
      <c r="F23" s="123">
        <f>F18-F21</f>
        <v>-0.7242000000000004</v>
      </c>
      <c r="G23" s="123">
        <f t="shared" ref="G23:I23" si="13">G18-G21</f>
        <v>-5.2654999999999985</v>
      </c>
      <c r="H23" s="123">
        <f t="shared" si="13"/>
        <v>-6.2533000000000003</v>
      </c>
      <c r="I23" s="123">
        <f t="shared" si="13"/>
        <v>-1.3678000000000001</v>
      </c>
    </row>
    <row r="24" spans="2:9" x14ac:dyDescent="0.25">
      <c r="B24" s="134" t="s">
        <v>150</v>
      </c>
      <c r="C24" s="135">
        <f t="shared" ref="C24" si="14">C23/C$4</f>
        <v>-0.3280872753286237</v>
      </c>
      <c r="D24" s="135">
        <f>D23/D$4</f>
        <v>-17.341532091097303</v>
      </c>
      <c r="E24" s="135">
        <f>E23/E$4</f>
        <v>-1.3390034986126191</v>
      </c>
      <c r="F24" s="135">
        <f>F23/F$4</f>
        <v>-0.2962205497382201</v>
      </c>
      <c r="G24" s="135">
        <f t="shared" ref="G24:I24" si="15">G23/G$4</f>
        <v>-3.0542343387470989</v>
      </c>
      <c r="H24" s="135">
        <f t="shared" si="15"/>
        <v>-78.166250000000005</v>
      </c>
      <c r="I24" s="135">
        <f t="shared" si="15"/>
        <v>-17.0975</v>
      </c>
    </row>
    <row r="25" spans="2:9" x14ac:dyDescent="0.25">
      <c r="E25" s="182"/>
      <c r="F25" s="182"/>
    </row>
    <row r="26" spans="2:9" x14ac:dyDescent="0.25">
      <c r="E26" s="182"/>
      <c r="F26" s="182"/>
    </row>
    <row r="29" spans="2:9" x14ac:dyDescent="0.25">
      <c r="E29" s="182"/>
      <c r="F29" s="18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B0AC-1EFA-4794-8D9B-69CCA0D84F6D}">
  <dimension ref="A1:AI58"/>
  <sheetViews>
    <sheetView tabSelected="1" topLeftCell="A19" workbookViewId="0">
      <selection activeCell="Z5" sqref="Z5:AI20"/>
    </sheetView>
  </sheetViews>
  <sheetFormatPr defaultColWidth="9.140625" defaultRowHeight="12" outlineLevelRow="1" outlineLevelCol="1" x14ac:dyDescent="0.2"/>
  <cols>
    <col min="1" max="1" width="29.42578125" style="5" bestFit="1" customWidth="1"/>
    <col min="2" max="2" width="13.5703125" style="5" bestFit="1" customWidth="1"/>
    <col min="3" max="3" width="28.28515625" style="5" bestFit="1" customWidth="1"/>
    <col min="4" max="4" width="27.42578125" style="5" bestFit="1" customWidth="1"/>
    <col min="5" max="11" width="8.5703125" style="5" customWidth="1" outlineLevel="1"/>
    <col min="12" max="35" width="8.5703125" style="5" bestFit="1" customWidth="1"/>
    <col min="36" max="16384" width="9.140625" style="5"/>
  </cols>
  <sheetData>
    <row r="1" spans="4:35" x14ac:dyDescent="0.2">
      <c r="E1" s="5">
        <f>Assumptions!N3</f>
        <v>365</v>
      </c>
      <c r="F1" s="5">
        <f>Assumptions!O3</f>
        <v>366</v>
      </c>
      <c r="G1" s="5">
        <f>Assumptions!P3</f>
        <v>365</v>
      </c>
      <c r="H1" s="5">
        <f>Assumptions!Q3</f>
        <v>365</v>
      </c>
      <c r="I1" s="5">
        <f>Assumptions!R3</f>
        <v>365</v>
      </c>
      <c r="J1" s="5">
        <f>Assumptions!S3</f>
        <v>366</v>
      </c>
      <c r="K1" s="5">
        <f>Assumptions!T3</f>
        <v>365</v>
      </c>
      <c r="L1" s="5">
        <f>Assumptions!U3</f>
        <v>365</v>
      </c>
      <c r="M1" s="5">
        <f>Assumptions!V3</f>
        <v>365</v>
      </c>
      <c r="N1" s="5">
        <f>Assumptions!W3</f>
        <v>366</v>
      </c>
      <c r="O1" s="5">
        <f>Assumptions!X3</f>
        <v>365</v>
      </c>
      <c r="P1" s="5">
        <f>Assumptions!Y3</f>
        <v>365</v>
      </c>
      <c r="Q1" s="5">
        <f>Assumptions!Z3</f>
        <v>365</v>
      </c>
      <c r="R1" s="5">
        <f>Assumptions!AA3</f>
        <v>366</v>
      </c>
      <c r="S1" s="5">
        <f>Assumptions!AB3</f>
        <v>365</v>
      </c>
      <c r="T1" s="5">
        <f>Assumptions!AC3</f>
        <v>365</v>
      </c>
      <c r="U1" s="5">
        <f>Assumptions!AD3</f>
        <v>365</v>
      </c>
      <c r="V1" s="5">
        <f>Assumptions!AE3</f>
        <v>366</v>
      </c>
      <c r="W1" s="5">
        <f>Assumptions!AF3</f>
        <v>365</v>
      </c>
      <c r="X1" s="5">
        <f>Assumptions!AG3</f>
        <v>365</v>
      </c>
      <c r="Y1" s="5">
        <f>Assumptions!AH3</f>
        <v>365</v>
      </c>
      <c r="Z1" s="5">
        <f>Assumptions!AI3</f>
        <v>366</v>
      </c>
      <c r="AA1" s="5">
        <f>Assumptions!AJ3</f>
        <v>365</v>
      </c>
      <c r="AB1" s="5">
        <f>Assumptions!AK3</f>
        <v>365</v>
      </c>
      <c r="AC1" s="5">
        <f>Assumptions!AL3</f>
        <v>365</v>
      </c>
      <c r="AD1" s="5">
        <f>Assumptions!AM3</f>
        <v>366</v>
      </c>
      <c r="AE1" s="5">
        <f>Assumptions!AN3</f>
        <v>365</v>
      </c>
      <c r="AF1" s="5">
        <f>Assumptions!AO3</f>
        <v>365</v>
      </c>
      <c r="AG1" s="5">
        <f>Assumptions!AP3</f>
        <v>365</v>
      </c>
      <c r="AH1" s="5">
        <f>Assumptions!AQ3</f>
        <v>366</v>
      </c>
      <c r="AI1" s="5">
        <f>Assumptions!AR3</f>
        <v>268</v>
      </c>
    </row>
    <row r="2" spans="4:35" x14ac:dyDescent="0.2">
      <c r="E2" s="5">
        <f>Assumptions!N1</f>
        <v>11</v>
      </c>
      <c r="F2" s="5">
        <f>Assumptions!O1</f>
        <v>12</v>
      </c>
      <c r="G2" s="5">
        <f>Assumptions!P1</f>
        <v>13</v>
      </c>
      <c r="H2" s="5">
        <f>Assumptions!Q1</f>
        <v>14</v>
      </c>
      <c r="I2" s="5">
        <f>Assumptions!R1</f>
        <v>15</v>
      </c>
      <c r="J2" s="5">
        <f>Assumptions!S1</f>
        <v>16</v>
      </c>
      <c r="K2" s="5">
        <f>Assumptions!T1</f>
        <v>17</v>
      </c>
      <c r="L2" s="5">
        <f>Assumptions!U1</f>
        <v>18</v>
      </c>
      <c r="M2" s="5">
        <f>Assumptions!V1</f>
        <v>19</v>
      </c>
      <c r="N2" s="5">
        <f>Assumptions!W1</f>
        <v>20</v>
      </c>
      <c r="O2" s="5">
        <f>Assumptions!X1</f>
        <v>21</v>
      </c>
      <c r="P2" s="5">
        <f>Assumptions!Y1</f>
        <v>22</v>
      </c>
      <c r="Q2" s="5">
        <f>Assumptions!Z1</f>
        <v>23</v>
      </c>
      <c r="R2" s="5">
        <f>Assumptions!AA1</f>
        <v>24</v>
      </c>
      <c r="S2" s="5">
        <f>Assumptions!AB1</f>
        <v>25</v>
      </c>
      <c r="T2" s="5">
        <f>Assumptions!AC1</f>
        <v>26</v>
      </c>
      <c r="U2" s="5">
        <f>Assumptions!AD1</f>
        <v>27</v>
      </c>
      <c r="V2" s="5">
        <f>Assumptions!AE1</f>
        <v>28</v>
      </c>
      <c r="W2" s="5">
        <f>Assumptions!AF1</f>
        <v>29</v>
      </c>
      <c r="X2" s="5">
        <f>Assumptions!AG1</f>
        <v>30</v>
      </c>
      <c r="Y2" s="5">
        <f>Assumptions!AH1</f>
        <v>31</v>
      </c>
      <c r="Z2" s="5">
        <f>Assumptions!AI1</f>
        <v>32</v>
      </c>
      <c r="AA2" s="5">
        <f>Assumptions!AJ1</f>
        <v>33</v>
      </c>
      <c r="AB2" s="5">
        <f>Assumptions!AK1</f>
        <v>34</v>
      </c>
      <c r="AC2" s="5">
        <f>Assumptions!AL1</f>
        <v>35</v>
      </c>
      <c r="AD2" s="5">
        <f>Assumptions!AM1</f>
        <v>36</v>
      </c>
      <c r="AE2" s="5">
        <f>Assumptions!AN1</f>
        <v>37</v>
      </c>
      <c r="AF2" s="5">
        <f>Assumptions!AO1</f>
        <v>38</v>
      </c>
      <c r="AG2" s="5">
        <f>Assumptions!AP1</f>
        <v>39</v>
      </c>
      <c r="AH2" s="5">
        <f>Assumptions!AQ1</f>
        <v>40</v>
      </c>
      <c r="AI2" s="5">
        <f>Assumptions!AR1</f>
        <v>41</v>
      </c>
    </row>
    <row r="3" spans="4:35" x14ac:dyDescent="0.2">
      <c r="D3" s="192" t="s">
        <v>151</v>
      </c>
      <c r="E3" s="157">
        <f>Assumptions!N4</f>
        <v>45016</v>
      </c>
      <c r="F3" s="157">
        <f>Assumptions!O4</f>
        <v>45382</v>
      </c>
      <c r="G3" s="157">
        <f>Assumptions!P4</f>
        <v>45747</v>
      </c>
      <c r="H3" s="157">
        <f>Assumptions!Q4</f>
        <v>46112</v>
      </c>
      <c r="I3" s="157">
        <f>Assumptions!R4</f>
        <v>46477</v>
      </c>
      <c r="J3" s="157">
        <f>Assumptions!S4</f>
        <v>46843</v>
      </c>
      <c r="K3" s="157">
        <f>Assumptions!T4</f>
        <v>47208</v>
      </c>
      <c r="L3" s="157">
        <f>Assumptions!U4</f>
        <v>47573</v>
      </c>
      <c r="M3" s="157">
        <f>Assumptions!V4</f>
        <v>47938</v>
      </c>
      <c r="N3" s="157">
        <f>Assumptions!W4</f>
        <v>48304</v>
      </c>
      <c r="O3" s="157">
        <f>Assumptions!X4</f>
        <v>48669</v>
      </c>
      <c r="P3" s="157">
        <f>Assumptions!Y4</f>
        <v>49034</v>
      </c>
      <c r="Q3" s="157">
        <f>Assumptions!Z4</f>
        <v>49399</v>
      </c>
      <c r="R3" s="157">
        <f>Assumptions!AA4</f>
        <v>49765</v>
      </c>
      <c r="S3" s="157">
        <f>Assumptions!AB4</f>
        <v>50130</v>
      </c>
      <c r="T3" s="157">
        <f>Assumptions!AC4</f>
        <v>50495</v>
      </c>
      <c r="U3" s="157">
        <f>Assumptions!AD4</f>
        <v>50860</v>
      </c>
      <c r="V3" s="157">
        <f>Assumptions!AE4</f>
        <v>51226</v>
      </c>
      <c r="W3" s="157">
        <f>Assumptions!AF4</f>
        <v>51591</v>
      </c>
      <c r="X3" s="157">
        <f>Assumptions!AG4</f>
        <v>51956</v>
      </c>
      <c r="Y3" s="157">
        <f>Assumptions!AH4</f>
        <v>52321</v>
      </c>
      <c r="Z3" s="157">
        <f>Assumptions!AI4</f>
        <v>52687</v>
      </c>
      <c r="AA3" s="157">
        <f>Assumptions!AJ4</f>
        <v>53052</v>
      </c>
      <c r="AB3" s="157">
        <f>Assumptions!AK4</f>
        <v>53417</v>
      </c>
      <c r="AC3" s="157">
        <f>Assumptions!AL4</f>
        <v>53782</v>
      </c>
      <c r="AD3" s="157">
        <f>Assumptions!AM4</f>
        <v>54148</v>
      </c>
      <c r="AE3" s="157">
        <f>Assumptions!AN4</f>
        <v>54513</v>
      </c>
      <c r="AF3" s="157">
        <f>Assumptions!AO4</f>
        <v>54878</v>
      </c>
      <c r="AG3" s="157">
        <f>Assumptions!AP4</f>
        <v>55243</v>
      </c>
      <c r="AH3" s="157">
        <f>Assumptions!AQ4</f>
        <v>55609</v>
      </c>
      <c r="AI3" s="157">
        <f>Assumptions!AR4</f>
        <v>55974</v>
      </c>
    </row>
    <row r="4" spans="4:35" x14ac:dyDescent="0.2">
      <c r="D4" s="192"/>
      <c r="E4" s="173" t="s">
        <v>152</v>
      </c>
      <c r="F4" s="173" t="s">
        <v>152</v>
      </c>
      <c r="G4" s="173" t="s">
        <v>152</v>
      </c>
      <c r="H4" s="173" t="s">
        <v>152</v>
      </c>
      <c r="I4" s="173" t="s">
        <v>152</v>
      </c>
      <c r="J4" s="173" t="s">
        <v>152</v>
      </c>
      <c r="K4" s="173" t="s">
        <v>152</v>
      </c>
      <c r="L4" s="173" t="s">
        <v>152</v>
      </c>
      <c r="M4" s="173" t="s">
        <v>152</v>
      </c>
      <c r="N4" s="173" t="s">
        <v>152</v>
      </c>
      <c r="O4" s="173" t="s">
        <v>152</v>
      </c>
      <c r="P4" s="173" t="s">
        <v>152</v>
      </c>
      <c r="Q4" s="173" t="s">
        <v>152</v>
      </c>
      <c r="R4" s="173" t="s">
        <v>152</v>
      </c>
      <c r="S4" s="173" t="s">
        <v>152</v>
      </c>
      <c r="T4" s="173" t="s">
        <v>152</v>
      </c>
      <c r="U4" s="173" t="s">
        <v>152</v>
      </c>
      <c r="V4" s="173" t="s">
        <v>152</v>
      </c>
      <c r="W4" s="173" t="s">
        <v>152</v>
      </c>
      <c r="X4" s="173" t="s">
        <v>152</v>
      </c>
      <c r="Y4" s="173" t="s">
        <v>152</v>
      </c>
      <c r="Z4" s="173" t="s">
        <v>152</v>
      </c>
      <c r="AA4" s="173" t="s">
        <v>152</v>
      </c>
      <c r="AB4" s="173" t="s">
        <v>152</v>
      </c>
      <c r="AC4" s="173" t="s">
        <v>152</v>
      </c>
      <c r="AD4" s="173" t="s">
        <v>152</v>
      </c>
      <c r="AE4" s="173" t="s">
        <v>152</v>
      </c>
      <c r="AF4" s="173" t="s">
        <v>152</v>
      </c>
      <c r="AG4" s="173" t="s">
        <v>152</v>
      </c>
      <c r="AH4" s="173" t="s">
        <v>152</v>
      </c>
      <c r="AI4" s="173" t="s">
        <v>152</v>
      </c>
    </row>
    <row r="5" spans="4:35" ht="15" x14ac:dyDescent="0.25">
      <c r="D5" s="7" t="s">
        <v>153</v>
      </c>
      <c r="E5" s="203">
        <f>'RKA P&amp;L'!N21</f>
        <v>0.08</v>
      </c>
      <c r="F5" s="203">
        <f>'RKA P&amp;L'!O21</f>
        <v>0.08</v>
      </c>
      <c r="G5" s="203">
        <f>'RKA P&amp;L'!P21</f>
        <v>0.08</v>
      </c>
      <c r="H5" s="203">
        <f>'RKA P&amp;L'!Q21</f>
        <v>2.1609927500000001</v>
      </c>
      <c r="I5" s="203">
        <f>'RKA P&amp;L'!R21</f>
        <v>2.1609927500000001</v>
      </c>
      <c r="J5" s="203">
        <f>'RKA P&amp;L'!S21</f>
        <v>2.1666941</v>
      </c>
      <c r="K5" s="203">
        <f>'RKA P&amp;L'!T21</f>
        <v>2.1609927500000001</v>
      </c>
      <c r="L5" s="203">
        <f>'RKA P&amp;L'!U21</f>
        <v>2.1609927500000001</v>
      </c>
      <c r="M5" s="203">
        <f>'RKA P&amp;L'!V21</f>
        <v>2.1609927500000001</v>
      </c>
      <c r="N5" s="203">
        <f>'RKA P&amp;L'!W21</f>
        <v>2.1666941</v>
      </c>
      <c r="O5" s="203">
        <f>'RKA P&amp;L'!X21</f>
        <v>2.1609927500000001</v>
      </c>
      <c r="P5" s="203">
        <f>'RKA P&amp;L'!Y21</f>
        <v>2.1609927500000001</v>
      </c>
      <c r="Q5" s="203">
        <f>'RKA P&amp;L'!Z21</f>
        <v>2.1609927500000001</v>
      </c>
      <c r="R5" s="203">
        <f>'RKA P&amp;L'!AA21</f>
        <v>2.1666941</v>
      </c>
      <c r="S5" s="203">
        <f>'RKA P&amp;L'!AB21</f>
        <v>2.1609927500000001</v>
      </c>
      <c r="T5" s="203">
        <f>'RKA P&amp;L'!AC21</f>
        <v>2.1609927500000001</v>
      </c>
      <c r="U5" s="203">
        <f>'RKA P&amp;L'!AD21</f>
        <v>2.1609927500000001</v>
      </c>
      <c r="V5" s="203">
        <f>'RKA P&amp;L'!AE21</f>
        <v>2.1666941</v>
      </c>
      <c r="W5" s="203">
        <f>'RKA P&amp;L'!AF21</f>
        <v>2.1609927500000001</v>
      </c>
      <c r="X5" s="203">
        <f>'RKA P&amp;L'!AG21</f>
        <v>2.1609927500000001</v>
      </c>
      <c r="Y5" s="203">
        <f>'RKA P&amp;L'!AH21</f>
        <v>2.1609927500000001</v>
      </c>
      <c r="Z5" s="203">
        <f>'RKA P&amp;L'!AI21</f>
        <v>2.1666941</v>
      </c>
      <c r="AA5" s="203">
        <f>'RKA P&amp;L'!AJ21</f>
        <v>2.1609927500000001</v>
      </c>
      <c r="AB5" s="203">
        <f>'RKA P&amp;L'!AK21</f>
        <v>2.1609927500000001</v>
      </c>
      <c r="AC5" s="203">
        <f>'RKA P&amp;L'!AL21</f>
        <v>2.1609927500000001</v>
      </c>
      <c r="AD5" s="203">
        <f>'RKA P&amp;L'!AM21</f>
        <v>2.1666941</v>
      </c>
      <c r="AE5" s="203">
        <f>'RKA P&amp;L'!AN21</f>
        <v>2.1609927500000001</v>
      </c>
      <c r="AF5" s="203">
        <f>'RKA P&amp;L'!AO21</f>
        <v>2.1609927500000001</v>
      </c>
      <c r="AG5" s="203">
        <f>'RKA P&amp;L'!AP21</f>
        <v>2.1609927500000001</v>
      </c>
      <c r="AH5" s="203">
        <f>'RKA P&amp;L'!AQ21</f>
        <v>2.1666941</v>
      </c>
      <c r="AI5" s="203">
        <f>'RKA P&amp;L'!AR21</f>
        <v>1.6638617999999989</v>
      </c>
    </row>
    <row r="6" spans="4:35" x14ac:dyDescent="0.2">
      <c r="D6" s="137" t="s">
        <v>154</v>
      </c>
      <c r="E6" s="202"/>
      <c r="F6" s="202">
        <f t="shared" ref="F6:S6" si="0">F5/E5-1</f>
        <v>0</v>
      </c>
      <c r="G6" s="202">
        <f t="shared" si="0"/>
        <v>0</v>
      </c>
      <c r="H6" s="202">
        <f t="shared" si="0"/>
        <v>26.012409375000001</v>
      </c>
      <c r="I6" s="202">
        <f t="shared" si="0"/>
        <v>0</v>
      </c>
      <c r="J6" s="202">
        <f t="shared" si="0"/>
        <v>2.6383013085073959E-3</v>
      </c>
      <c r="K6" s="202">
        <f t="shared" si="0"/>
        <v>-2.6313589906391543E-3</v>
      </c>
      <c r="L6" s="202">
        <f t="shared" si="0"/>
        <v>0</v>
      </c>
      <c r="M6" s="202">
        <f t="shared" si="0"/>
        <v>0</v>
      </c>
      <c r="N6" s="202">
        <f t="shared" si="0"/>
        <v>2.6383013085073959E-3</v>
      </c>
      <c r="O6" s="202">
        <f t="shared" si="0"/>
        <v>-2.6313589906391543E-3</v>
      </c>
      <c r="P6" s="202">
        <f t="shared" si="0"/>
        <v>0</v>
      </c>
      <c r="Q6" s="202">
        <f t="shared" si="0"/>
        <v>0</v>
      </c>
      <c r="R6" s="202">
        <f t="shared" si="0"/>
        <v>2.6383013085073959E-3</v>
      </c>
      <c r="S6" s="202">
        <f t="shared" si="0"/>
        <v>-2.6313589906391543E-3</v>
      </c>
      <c r="T6" s="202">
        <f t="shared" ref="T6" si="1">T5/S5-1</f>
        <v>0</v>
      </c>
      <c r="U6" s="202">
        <f t="shared" ref="U6" si="2">U5/T5-1</f>
        <v>0</v>
      </c>
      <c r="V6" s="202">
        <f t="shared" ref="V6" si="3">V5/U5-1</f>
        <v>2.6383013085073959E-3</v>
      </c>
      <c r="W6" s="202">
        <f t="shared" ref="W6" si="4">W5/V5-1</f>
        <v>-2.6313589906391543E-3</v>
      </c>
      <c r="X6" s="202">
        <f t="shared" ref="X6" si="5">X5/W5-1</f>
        <v>0</v>
      </c>
      <c r="Y6" s="202">
        <f t="shared" ref="Y6" si="6">Y5/X5-1</f>
        <v>0</v>
      </c>
      <c r="Z6" s="202">
        <f t="shared" ref="Z6" si="7">Z5/Y5-1</f>
        <v>2.6383013085073959E-3</v>
      </c>
      <c r="AA6" s="202">
        <f t="shared" ref="AA6" si="8">AA5/Z5-1</f>
        <v>-2.6313589906391543E-3</v>
      </c>
      <c r="AB6" s="202">
        <f t="shared" ref="AB6" si="9">AB5/AA5-1</f>
        <v>0</v>
      </c>
      <c r="AC6" s="202">
        <f t="shared" ref="AC6" si="10">AC5/AB5-1</f>
        <v>0</v>
      </c>
      <c r="AD6" s="202">
        <f t="shared" ref="AD6" si="11">AD5/AC5-1</f>
        <v>2.6383013085073959E-3</v>
      </c>
      <c r="AE6" s="202">
        <f t="shared" ref="AE6" si="12">AE5/AD5-1</f>
        <v>-2.6313589906391543E-3</v>
      </c>
      <c r="AF6" s="202">
        <f t="shared" ref="AF6" si="13">AF5/AE5-1</f>
        <v>0</v>
      </c>
      <c r="AG6" s="202">
        <f t="shared" ref="AG6" si="14">AG5/AF5-1</f>
        <v>0</v>
      </c>
      <c r="AH6" s="202">
        <f t="shared" ref="AH6" si="15">AH5/AG5-1</f>
        <v>2.6383013085073959E-3</v>
      </c>
      <c r="AI6" s="202">
        <f t="shared" ref="AI6" si="16">AI5/AH5-1</f>
        <v>-0.23207350774620239</v>
      </c>
    </row>
    <row r="7" spans="4:35" ht="15" x14ac:dyDescent="0.25">
      <c r="D7" s="7" t="s">
        <v>155</v>
      </c>
      <c r="E7" s="203">
        <f>'RKA P&amp;L'!N26</f>
        <v>-2.2365728000000002</v>
      </c>
      <c r="F7" s="203">
        <f>'RKA P&amp;L'!O26</f>
        <v>-2.2990562355200002</v>
      </c>
      <c r="G7" s="203">
        <f>'RKA P&amp;L'!P26</f>
        <v>-2.363939034963968</v>
      </c>
      <c r="H7" s="203">
        <f>'RKA P&amp;L'!Q26</f>
        <v>-0.49331768390658404</v>
      </c>
      <c r="I7" s="203">
        <f>'RKA P&amp;L'!R26</f>
        <v>-0.56327915592859679</v>
      </c>
      <c r="J7" s="203">
        <f>'RKA P&amp;L'!S26</f>
        <v>-0.63250633847625526</v>
      </c>
      <c r="K7" s="203">
        <f>'RKA P&amp;L'!T26</f>
        <v>-0.71136482393774347</v>
      </c>
      <c r="L7" s="203">
        <f>'RKA P&amp;L'!U26</f>
        <v>-0.78969930613695283</v>
      </c>
      <c r="M7" s="203">
        <f>'RKA P&amp;L'!V26</f>
        <v>-0.87104183245261169</v>
      </c>
      <c r="N7" s="203">
        <f>'RKA P&amp;L'!W26</f>
        <v>-0.95208710177879174</v>
      </c>
      <c r="O7" s="203">
        <f>'RKA P&amp;L'!X26</f>
        <v>-1.0432174885510976</v>
      </c>
      <c r="P7" s="203">
        <f>'RKA P&amp;L'!Y26</f>
        <v>-1.1342951130714596</v>
      </c>
      <c r="Q7" s="203">
        <f>'RKA P&amp;L'!Z26</f>
        <v>-1.2288701183734032</v>
      </c>
      <c r="R7" s="203">
        <f>'RKA P&amp;L'!AA26</f>
        <v>-1.3236559938789423</v>
      </c>
      <c r="S7" s="203">
        <f>'RKA P&amp;L'!AB26</f>
        <v>-1.4290546261078934</v>
      </c>
      <c r="T7" s="203">
        <f>'RKA P&amp;L'!AC26</f>
        <v>-1.5349483967104369</v>
      </c>
      <c r="U7" s="203">
        <f>'RKA P&amp;L'!AD26</f>
        <v>-1.6449084881041172</v>
      </c>
      <c r="V7" s="203">
        <f>'RKA P&amp;L'!AE26</f>
        <v>-1.7556702370073154</v>
      </c>
      <c r="W7" s="203">
        <f>'RKA P&amp;L'!AF26</f>
        <v>-1.8776582161723958</v>
      </c>
      <c r="X7" s="203">
        <f>'RKA P&amp;L'!AG26</f>
        <v>-2.0007783646334163</v>
      </c>
      <c r="Y7" s="203">
        <f>'RKA P&amp;L'!AH26</f>
        <v>-2.1286263267953389</v>
      </c>
      <c r="Z7" s="203">
        <f>'RKA P&amp;L'!AI26</f>
        <v>-2.2579628407042804</v>
      </c>
      <c r="AA7" s="203">
        <f>'RKA P&amp;L'!AJ26</f>
        <v>-2.3992388558513245</v>
      </c>
      <c r="AB7" s="203">
        <f>'RKA P&amp;L'!AK26</f>
        <v>-2.5423877008760147</v>
      </c>
      <c r="AC7" s="203">
        <f>'RKA P&amp;L'!AL26</f>
        <v>-2.6910334615496536</v>
      </c>
      <c r="AD7" s="203">
        <f>'RKA P&amp;L'!AM26</f>
        <v>-2.8419664094331614</v>
      </c>
      <c r="AE7" s="203">
        <f>'RKA P&amp;L'!AN26</f>
        <v>-3.0056681616193934</v>
      </c>
      <c r="AF7" s="203">
        <f>'RKA P&amp;L'!AO26</f>
        <v>-3.1721038919855777</v>
      </c>
      <c r="AG7" s="203">
        <f>'RKA P&amp;L'!AP26</f>
        <v>-3.3449307543978239</v>
      </c>
      <c r="AH7" s="203">
        <f>'RKA P&amp;L'!AQ26</f>
        <v>-3.5209733583267013</v>
      </c>
      <c r="AI7" s="203">
        <f>'RKA P&amp;L'!AR26</f>
        <v>-2.5662322383833422</v>
      </c>
    </row>
    <row r="8" spans="4:35" x14ac:dyDescent="0.2">
      <c r="D8" s="137" t="s">
        <v>156</v>
      </c>
      <c r="E8" s="202">
        <f t="shared" ref="E8:S8" si="17">E7/E$5</f>
        <v>-27.957160000000002</v>
      </c>
      <c r="F8" s="202">
        <f t="shared" si="17"/>
        <v>-28.738202944000001</v>
      </c>
      <c r="G8" s="202">
        <f t="shared" si="17"/>
        <v>-29.5492379370496</v>
      </c>
      <c r="H8" s="202">
        <f t="shared" si="17"/>
        <v>-0.22828289632465634</v>
      </c>
      <c r="I8" s="202">
        <f t="shared" si="17"/>
        <v>-0.26065758708750725</v>
      </c>
      <c r="J8" s="202">
        <f t="shared" si="17"/>
        <v>-0.29192230618814868</v>
      </c>
      <c r="K8" s="202">
        <f t="shared" si="17"/>
        <v>-0.32918427141310097</v>
      </c>
      <c r="L8" s="202">
        <f t="shared" si="17"/>
        <v>-0.36543357497934814</v>
      </c>
      <c r="M8" s="202">
        <f t="shared" si="17"/>
        <v>-0.40307485180253921</v>
      </c>
      <c r="N8" s="202">
        <f t="shared" si="17"/>
        <v>-0.43941925248183017</v>
      </c>
      <c r="O8" s="202">
        <f t="shared" si="17"/>
        <v>-0.48274918486010543</v>
      </c>
      <c r="P8" s="202">
        <f t="shared" si="17"/>
        <v>-0.5248953811027175</v>
      </c>
      <c r="Q8" s="202">
        <f t="shared" si="17"/>
        <v>-0.56865999128104583</v>
      </c>
      <c r="R8" s="202">
        <f t="shared" si="17"/>
        <v>-0.61091041595532214</v>
      </c>
      <c r="S8" s="202">
        <f t="shared" si="17"/>
        <v>-0.6612954282738307</v>
      </c>
      <c r="T8" s="202">
        <f t="shared" ref="T8:AI8" si="18">T7/T$5</f>
        <v>-0.71029780026353018</v>
      </c>
      <c r="U8" s="202">
        <f t="shared" si="18"/>
        <v>-0.7611818633376336</v>
      </c>
      <c r="V8" s="202">
        <f t="shared" si="18"/>
        <v>-0.81029908052424915</v>
      </c>
      <c r="W8" s="202">
        <f t="shared" si="18"/>
        <v>-0.86888686515602409</v>
      </c>
      <c r="X8" s="202">
        <f t="shared" si="18"/>
        <v>-0.92586074832199983</v>
      </c>
      <c r="Y8" s="202">
        <f t="shared" si="18"/>
        <v>-0.98502242860154843</v>
      </c>
      <c r="Z8" s="202">
        <f t="shared" si="18"/>
        <v>-1.0421235008228806</v>
      </c>
      <c r="AA8" s="202">
        <f t="shared" si="18"/>
        <v>-1.1102484521761233</v>
      </c>
      <c r="AB8" s="202">
        <f t="shared" si="18"/>
        <v>-1.1764906202836705</v>
      </c>
      <c r="AC8" s="202">
        <f t="shared" si="18"/>
        <v>-1.2452764876465474</v>
      </c>
      <c r="AD8" s="202">
        <f t="shared" si="18"/>
        <v>-1.3116601967177377</v>
      </c>
      <c r="AE8" s="202">
        <f t="shared" si="18"/>
        <v>-1.3908737831810833</v>
      </c>
      <c r="AF8" s="202">
        <f t="shared" si="18"/>
        <v>-1.467891963999221</v>
      </c>
      <c r="AG8" s="202">
        <f t="shared" si="18"/>
        <v>-1.5478676429607752</v>
      </c>
      <c r="AH8" s="202">
        <f t="shared" si="18"/>
        <v>-1.6250440513622579</v>
      </c>
      <c r="AI8" s="202">
        <f t="shared" si="18"/>
        <v>-1.5423349693967034</v>
      </c>
    </row>
    <row r="9" spans="4:35" ht="15" x14ac:dyDescent="0.25">
      <c r="D9" s="7" t="s">
        <v>139</v>
      </c>
      <c r="E9" s="203">
        <f>'RKA P&amp;L'!N29</f>
        <v>-2.5615788000000004</v>
      </c>
      <c r="F9" s="203">
        <f>'RKA P&amp;L'!O29</f>
        <v>-2.6240687355200003</v>
      </c>
      <c r="G9" s="203">
        <f>'RKA P&amp;L'!P29</f>
        <v>-2.6889027840838575</v>
      </c>
      <c r="H9" s="203">
        <f>'RKA P&amp;L'!Q29</f>
        <v>-0.82046016512524034</v>
      </c>
      <c r="I9" s="203">
        <f>'RKA P&amp;L'!R29</f>
        <v>-0.89042163714725309</v>
      </c>
      <c r="J9" s="203">
        <f>'RKA P&amp;L'!S29</f>
        <v>-0.95964881969491156</v>
      </c>
      <c r="K9" s="203">
        <f>'RKA P&amp;L'!T29</f>
        <v>-1.0385073051563998</v>
      </c>
      <c r="L9" s="203">
        <f>'RKA P&amp;L'!U29</f>
        <v>-1.1168417873556091</v>
      </c>
      <c r="M9" s="203">
        <f>'RKA P&amp;L'!V29</f>
        <v>-1.198666145090816</v>
      </c>
      <c r="N9" s="203">
        <f>'RKA P&amp;L'!W29</f>
        <v>-1.2797114144169961</v>
      </c>
      <c r="O9" s="203">
        <f>'RKA P&amp;L'!X29</f>
        <v>-1.370841801189302</v>
      </c>
      <c r="P9" s="203">
        <f>'RKA P&amp;L'!Y29</f>
        <v>-1.4619194257096639</v>
      </c>
      <c r="Q9" s="203">
        <f>'RKA P&amp;L'!Z29</f>
        <v>-1.5565791838630596</v>
      </c>
      <c r="R9" s="203">
        <f>'RKA P&amp;L'!AA29</f>
        <v>-1.6519487726710542</v>
      </c>
      <c r="S9" s="203">
        <f>'RKA P&amp;L'!AB29</f>
        <v>-1.7573474049000053</v>
      </c>
      <c r="T9" s="203">
        <f>'RKA P&amp;L'!AC29</f>
        <v>-1.8632411755025489</v>
      </c>
      <c r="U9" s="203">
        <f>'RKA P&amp;L'!AD29</f>
        <v>-1.9732012668962291</v>
      </c>
      <c r="V9" s="203">
        <f>'RKA P&amp;L'!AE29</f>
        <v>-2.0839630157994273</v>
      </c>
      <c r="W9" s="203">
        <f>'RKA P&amp;L'!AF29</f>
        <v>-2.2066581327841686</v>
      </c>
      <c r="X9" s="203">
        <f>'RKA P&amp;L'!AG29</f>
        <v>-2.0050957812451893</v>
      </c>
      <c r="Y9" s="203">
        <f>'RKA P&amp;L'!AH29</f>
        <v>-2.1329437434071119</v>
      </c>
      <c r="Z9" s="203">
        <f>'RKA P&amp;L'!AI29</f>
        <v>-2.2622802573160534</v>
      </c>
      <c r="AA9" s="203">
        <f>'RKA P&amp;L'!AJ29</f>
        <v>-2.4036806561046666</v>
      </c>
      <c r="AB9" s="203">
        <f>'RKA P&amp;L'!AK29</f>
        <v>-2.5476861612292576</v>
      </c>
      <c r="AC9" s="203">
        <f>'RKA P&amp;L'!AL29</f>
        <v>-2.6963319219028965</v>
      </c>
      <c r="AD9" s="203">
        <f>'RKA P&amp;L'!AM29</f>
        <v>-2.8472648697864043</v>
      </c>
      <c r="AE9" s="203">
        <f>'RKA P&amp;L'!AN29</f>
        <v>-3.0109666219726363</v>
      </c>
      <c r="AF9" s="203">
        <f>'RKA P&amp;L'!AO29</f>
        <v>-3.1774023523388206</v>
      </c>
      <c r="AG9" s="203">
        <f>'RKA P&amp;L'!AP29</f>
        <v>-3.3512670131919906</v>
      </c>
      <c r="AH9" s="203">
        <f>'RKA P&amp;L'!AQ29</f>
        <v>-3.527309617120868</v>
      </c>
      <c r="AI9" s="203">
        <f>'RKA P&amp;L'!AR29</f>
        <v>-2.5708846147034428</v>
      </c>
    </row>
    <row r="10" spans="4:35" x14ac:dyDescent="0.2">
      <c r="D10" s="137" t="s">
        <v>156</v>
      </c>
      <c r="E10" s="202">
        <f t="shared" ref="E10:S10" si="19">E9/E$5</f>
        <v>-32.019735000000004</v>
      </c>
      <c r="F10" s="202">
        <f t="shared" si="19"/>
        <v>-32.800859194000004</v>
      </c>
      <c r="G10" s="202">
        <f t="shared" si="19"/>
        <v>-33.611284801048221</v>
      </c>
      <c r="H10" s="202">
        <f t="shared" si="19"/>
        <v>-0.37966817108721918</v>
      </c>
      <c r="I10" s="202">
        <f t="shared" si="19"/>
        <v>-0.41204286185007011</v>
      </c>
      <c r="J10" s="202">
        <f t="shared" si="19"/>
        <v>-0.44290923194691467</v>
      </c>
      <c r="K10" s="202">
        <f t="shared" si="19"/>
        <v>-0.48056954617566383</v>
      </c>
      <c r="L10" s="202">
        <f t="shared" si="19"/>
        <v>-0.51681884974191106</v>
      </c>
      <c r="M10" s="202">
        <f t="shared" si="19"/>
        <v>-0.55468309418937933</v>
      </c>
      <c r="N10" s="202">
        <f t="shared" si="19"/>
        <v>-0.59062855915701074</v>
      </c>
      <c r="O10" s="202">
        <f t="shared" si="19"/>
        <v>-0.63435742724694555</v>
      </c>
      <c r="P10" s="202">
        <f t="shared" si="19"/>
        <v>-0.67650362348955773</v>
      </c>
      <c r="Q10" s="202">
        <f t="shared" si="19"/>
        <v>-0.72030745307362065</v>
      </c>
      <c r="R10" s="202">
        <f t="shared" si="19"/>
        <v>-0.76242824156444333</v>
      </c>
      <c r="S10" s="202">
        <f t="shared" si="19"/>
        <v>-0.81321300356051873</v>
      </c>
      <c r="T10" s="202">
        <f t="shared" ref="T10:AI10" si="20">T9/T$5</f>
        <v>-0.86221537555021821</v>
      </c>
      <c r="U10" s="202">
        <f t="shared" si="20"/>
        <v>-0.91309943862432164</v>
      </c>
      <c r="V10" s="202">
        <f t="shared" si="20"/>
        <v>-0.96181690613337034</v>
      </c>
      <c r="W10" s="202">
        <f t="shared" si="20"/>
        <v>-1.0211316686667127</v>
      </c>
      <c r="X10" s="202">
        <f t="shared" si="20"/>
        <v>-0.92785863406769375</v>
      </c>
      <c r="Y10" s="202">
        <f t="shared" si="20"/>
        <v>-0.98702031434724236</v>
      </c>
      <c r="Z10" s="202">
        <f t="shared" si="20"/>
        <v>-1.0441161294139554</v>
      </c>
      <c r="AA10" s="202">
        <f t="shared" si="20"/>
        <v>-1.1123038964867729</v>
      </c>
      <c r="AB10" s="202">
        <f t="shared" si="20"/>
        <v>-1.178942484295358</v>
      </c>
      <c r="AC10" s="202">
        <f t="shared" si="20"/>
        <v>-1.2477283516582349</v>
      </c>
      <c r="AD10" s="202">
        <f t="shared" si="20"/>
        <v>-1.3141056089950143</v>
      </c>
      <c r="AE10" s="202">
        <f t="shared" si="20"/>
        <v>-1.3933256471927711</v>
      </c>
      <c r="AF10" s="202">
        <f t="shared" si="20"/>
        <v>-1.4703438280109087</v>
      </c>
      <c r="AG10" s="202">
        <f t="shared" si="20"/>
        <v>-1.5507997484915164</v>
      </c>
      <c r="AH10" s="202">
        <f t="shared" si="20"/>
        <v>-1.6279684414707494</v>
      </c>
      <c r="AI10" s="202">
        <f t="shared" si="20"/>
        <v>-1.5451311008543165</v>
      </c>
    </row>
    <row r="11" spans="4:35" ht="15" x14ac:dyDescent="0.25">
      <c r="D11" s="7" t="s">
        <v>157</v>
      </c>
      <c r="E11" s="203">
        <f>E9*(1-$B$35)</f>
        <v>-1.9168806476160003</v>
      </c>
      <c r="F11" s="203">
        <f t="shared" ref="F11:AI11" si="21">F9*(1-$B$35)</f>
        <v>-1.9636431161643266</v>
      </c>
      <c r="G11" s="203">
        <f t="shared" si="21"/>
        <v>-2.0121597313856321</v>
      </c>
      <c r="H11" s="203">
        <f t="shared" si="21"/>
        <v>-0.61396675076651985</v>
      </c>
      <c r="I11" s="203">
        <f t="shared" si="21"/>
        <v>-0.66632031951003245</v>
      </c>
      <c r="J11" s="203">
        <f t="shared" si="21"/>
        <v>-0.71812440475409622</v>
      </c>
      <c r="K11" s="203">
        <f t="shared" si="21"/>
        <v>-0.77713578659463711</v>
      </c>
      <c r="L11" s="203">
        <f t="shared" si="21"/>
        <v>-0.83575504631394937</v>
      </c>
      <c r="M11" s="203">
        <f t="shared" si="21"/>
        <v>-0.89698584969435946</v>
      </c>
      <c r="N11" s="203">
        <f t="shared" si="21"/>
        <v>-0.95763364563652653</v>
      </c>
      <c r="O11" s="203">
        <f t="shared" si="21"/>
        <v>-1.0258283366659784</v>
      </c>
      <c r="P11" s="203">
        <f t="shared" si="21"/>
        <v>-1.0939835446470556</v>
      </c>
      <c r="Q11" s="203">
        <f t="shared" si="21"/>
        <v>-1.1648193348684048</v>
      </c>
      <c r="R11" s="203">
        <f t="shared" si="21"/>
        <v>-1.2361863055652034</v>
      </c>
      <c r="S11" s="203">
        <f t="shared" si="21"/>
        <v>-1.3150582100347719</v>
      </c>
      <c r="T11" s="203">
        <f t="shared" si="21"/>
        <v>-1.3943006364520674</v>
      </c>
      <c r="U11" s="203">
        <f t="shared" si="21"/>
        <v>-1.4765859720437862</v>
      </c>
      <c r="V11" s="203">
        <f t="shared" si="21"/>
        <v>-1.5594712039830274</v>
      </c>
      <c r="W11" s="203">
        <f t="shared" si="21"/>
        <v>-1.6512864139250489</v>
      </c>
      <c r="X11" s="203">
        <f t="shared" si="21"/>
        <v>-1.5004532750213999</v>
      </c>
      <c r="Y11" s="203">
        <f t="shared" si="21"/>
        <v>-1.5961244620664099</v>
      </c>
      <c r="Z11" s="203">
        <f t="shared" si="21"/>
        <v>-1.692909562154749</v>
      </c>
      <c r="AA11" s="203">
        <f t="shared" si="21"/>
        <v>-1.798722308576244</v>
      </c>
      <c r="AB11" s="203">
        <f t="shared" si="21"/>
        <v>-1.906484508171078</v>
      </c>
      <c r="AC11" s="203">
        <f t="shared" si="21"/>
        <v>-2.0177191037983753</v>
      </c>
      <c r="AD11" s="203">
        <f t="shared" si="21"/>
        <v>-2.1306652473585621</v>
      </c>
      <c r="AE11" s="203">
        <f t="shared" si="21"/>
        <v>-2.2531665425545633</v>
      </c>
      <c r="AF11" s="203">
        <f t="shared" si="21"/>
        <v>-2.3777137283021861</v>
      </c>
      <c r="AG11" s="203">
        <f t="shared" si="21"/>
        <v>-2.5078201313118305</v>
      </c>
      <c r="AH11" s="203">
        <f t="shared" si="21"/>
        <v>-2.6395563326838878</v>
      </c>
      <c r="AI11" s="203">
        <f t="shared" si="21"/>
        <v>-1.9238443748748804</v>
      </c>
    </row>
    <row r="12" spans="4:35" x14ac:dyDescent="0.2">
      <c r="D12" s="137" t="s">
        <v>156</v>
      </c>
      <c r="E12" s="202">
        <f t="shared" ref="E12:S12" si="22">E11/E$5</f>
        <v>-23.961008095200004</v>
      </c>
      <c r="F12" s="202">
        <f t="shared" si="22"/>
        <v>-24.545538952054084</v>
      </c>
      <c r="G12" s="202">
        <f t="shared" si="22"/>
        <v>-25.151996642320402</v>
      </c>
      <c r="H12" s="202">
        <f t="shared" si="22"/>
        <v>-0.28411328578798789</v>
      </c>
      <c r="I12" s="202">
        <f t="shared" si="22"/>
        <v>-0.30833991437964448</v>
      </c>
      <c r="J12" s="202">
        <f t="shared" si="22"/>
        <v>-0.33143783645051522</v>
      </c>
      <c r="K12" s="202">
        <f t="shared" si="22"/>
        <v>-0.35961980279417277</v>
      </c>
      <c r="L12" s="202">
        <f t="shared" si="22"/>
        <v>-0.38674588163886681</v>
      </c>
      <c r="M12" s="202">
        <f t="shared" si="22"/>
        <v>-0.41508045304379637</v>
      </c>
      <c r="N12" s="202">
        <f t="shared" si="22"/>
        <v>-0.44197916338837429</v>
      </c>
      <c r="O12" s="202">
        <f t="shared" si="22"/>
        <v>-0.47470234995743432</v>
      </c>
      <c r="P12" s="202">
        <f t="shared" si="22"/>
        <v>-0.5062411915297057</v>
      </c>
      <c r="Q12" s="202">
        <f t="shared" si="22"/>
        <v>-0.53902047328405189</v>
      </c>
      <c r="R12" s="202">
        <f t="shared" si="22"/>
        <v>-0.57054030172750436</v>
      </c>
      <c r="S12" s="202">
        <f t="shared" si="22"/>
        <v>-0.60854355482440736</v>
      </c>
      <c r="T12" s="202">
        <f t="shared" ref="T12:AI12" si="23">T11/T$5</f>
        <v>-0.64521300983173924</v>
      </c>
      <c r="U12" s="202">
        <f t="shared" si="23"/>
        <v>-0.68329057191135234</v>
      </c>
      <c r="V12" s="202">
        <f t="shared" si="23"/>
        <v>-0.71974682719772365</v>
      </c>
      <c r="W12" s="202">
        <f t="shared" si="23"/>
        <v>-0.76413325029667445</v>
      </c>
      <c r="X12" s="202">
        <f t="shared" si="23"/>
        <v>-0.69433517304553649</v>
      </c>
      <c r="Y12" s="202">
        <f t="shared" si="23"/>
        <v>-0.73860704163232838</v>
      </c>
      <c r="Z12" s="202">
        <f t="shared" si="23"/>
        <v>-0.78133298196305101</v>
      </c>
      <c r="AA12" s="202">
        <f t="shared" si="23"/>
        <v>-0.83235925181898174</v>
      </c>
      <c r="AB12" s="202">
        <f t="shared" si="23"/>
        <v>-0.88222623984790227</v>
      </c>
      <c r="AC12" s="202">
        <f t="shared" si="23"/>
        <v>-0.9337000801128903</v>
      </c>
      <c r="AD12" s="202">
        <f t="shared" si="23"/>
        <v>-0.9833715093231491</v>
      </c>
      <c r="AE12" s="202">
        <f t="shared" si="23"/>
        <v>-1.0426534483072945</v>
      </c>
      <c r="AF12" s="202">
        <f t="shared" si="23"/>
        <v>-1.1002876933771231</v>
      </c>
      <c r="AG12" s="202">
        <f t="shared" si="23"/>
        <v>-1.1604944677911715</v>
      </c>
      <c r="AH12" s="202">
        <f t="shared" si="23"/>
        <v>-1.2182413441213911</v>
      </c>
      <c r="AI12" s="202">
        <f t="shared" si="23"/>
        <v>-1.156252505391302</v>
      </c>
    </row>
    <row r="13" spans="4:35" ht="15" x14ac:dyDescent="0.25">
      <c r="D13" s="8" t="s">
        <v>158</v>
      </c>
      <c r="E13" s="204">
        <f>'Depreciation Schedule'!E85</f>
        <v>0.32500600000000007</v>
      </c>
      <c r="F13" s="204">
        <f>'Depreciation Schedule'!F85</f>
        <v>0.32501250000000004</v>
      </c>
      <c r="G13" s="204">
        <f>'Depreciation Schedule'!G85</f>
        <v>0.32496374911988946</v>
      </c>
      <c r="H13" s="204">
        <f>'Depreciation Schedule'!H85</f>
        <v>0.3271424812186563</v>
      </c>
      <c r="I13" s="204">
        <f>'Depreciation Schedule'!I85</f>
        <v>0.3271424812186563</v>
      </c>
      <c r="J13" s="204">
        <f>'Depreciation Schedule'!J85</f>
        <v>0.3271424812186563</v>
      </c>
      <c r="K13" s="204">
        <f>'Depreciation Schedule'!K85</f>
        <v>0.3271424812186563</v>
      </c>
      <c r="L13" s="204">
        <f>'Depreciation Schedule'!L85</f>
        <v>0.3271424812186563</v>
      </c>
      <c r="M13" s="204">
        <f>'Depreciation Schedule'!M85</f>
        <v>0.32762431263820441</v>
      </c>
      <c r="N13" s="204">
        <f>'Depreciation Schedule'!N85</f>
        <v>0.32762431263820441</v>
      </c>
      <c r="O13" s="204">
        <f>'Depreciation Schedule'!O85</f>
        <v>0.32762431263820441</v>
      </c>
      <c r="P13" s="204">
        <f>'Depreciation Schedule'!P85</f>
        <v>0.32762431263820441</v>
      </c>
      <c r="Q13" s="204">
        <f>'Depreciation Schedule'!Q85</f>
        <v>0.3277090654896565</v>
      </c>
      <c r="R13" s="204">
        <f>'Depreciation Schedule'!R85</f>
        <v>0.32829277879211188</v>
      </c>
      <c r="S13" s="204">
        <f>'Depreciation Schedule'!S85</f>
        <v>0.32829277879211188</v>
      </c>
      <c r="T13" s="204">
        <f>'Depreciation Schedule'!T85</f>
        <v>0.32829277879211188</v>
      </c>
      <c r="U13" s="204">
        <f>'Depreciation Schedule'!U85</f>
        <v>0.32829277879211188</v>
      </c>
      <c r="V13" s="204">
        <f>'Depreciation Schedule'!V85</f>
        <v>0.32829277879211188</v>
      </c>
      <c r="W13" s="204">
        <f>'Depreciation Schedule'!W85</f>
        <v>0.32899991661177297</v>
      </c>
      <c r="X13" s="204">
        <f>'Depreciation Schedule'!X85</f>
        <v>4.3174166117728955E-3</v>
      </c>
      <c r="Y13" s="204">
        <f>'Depreciation Schedule'!Y85</f>
        <v>4.3174166117728955E-3</v>
      </c>
      <c r="Z13" s="204">
        <f>'Depreciation Schedule'!Z85</f>
        <v>4.3174166117728955E-3</v>
      </c>
      <c r="AA13" s="204">
        <f>'Depreciation Schedule'!AA85</f>
        <v>4.4418002533421737E-3</v>
      </c>
      <c r="AB13" s="204">
        <f>'Depreciation Schedule'!AB85</f>
        <v>5.2984603532430889E-3</v>
      </c>
      <c r="AC13" s="204">
        <f>'Depreciation Schedule'!AC85</f>
        <v>5.2984603532430889E-3</v>
      </c>
      <c r="AD13" s="204">
        <f>'Depreciation Schedule'!AD85</f>
        <v>5.2984603532430889E-3</v>
      </c>
      <c r="AE13" s="204">
        <f>'Depreciation Schedule'!AE85</f>
        <v>5.2984603532430889E-3</v>
      </c>
      <c r="AF13" s="204">
        <f>'Depreciation Schedule'!AF85</f>
        <v>5.2984603532430889E-3</v>
      </c>
      <c r="AG13" s="204">
        <f>'Depreciation Schedule'!AG85</f>
        <v>6.3362587941665563E-3</v>
      </c>
      <c r="AH13" s="204">
        <f>'Depreciation Schedule'!AH85</f>
        <v>6.3362587941665563E-3</v>
      </c>
      <c r="AI13" s="204">
        <f>'Depreciation Schedule'!AI85</f>
        <v>4.6523763201003756E-3</v>
      </c>
    </row>
    <row r="14" spans="4:35" x14ac:dyDescent="0.2">
      <c r="D14" s="137" t="s">
        <v>156</v>
      </c>
      <c r="E14" s="202">
        <f t="shared" ref="E14:S14" si="24">E13/E$5</f>
        <v>4.0625750000000007</v>
      </c>
      <c r="F14" s="202">
        <f t="shared" si="24"/>
        <v>4.0626562500000007</v>
      </c>
      <c r="G14" s="202">
        <f t="shared" si="24"/>
        <v>4.062046863998618</v>
      </c>
      <c r="H14" s="202">
        <f t="shared" si="24"/>
        <v>0.15138527476256283</v>
      </c>
      <c r="I14" s="202">
        <f t="shared" si="24"/>
        <v>0.15138527476256283</v>
      </c>
      <c r="J14" s="202">
        <f t="shared" si="24"/>
        <v>0.15098692575876599</v>
      </c>
      <c r="K14" s="202">
        <f t="shared" si="24"/>
        <v>0.15138527476256283</v>
      </c>
      <c r="L14" s="202">
        <f t="shared" si="24"/>
        <v>0.15138527476256283</v>
      </c>
      <c r="M14" s="202">
        <f t="shared" si="24"/>
        <v>0.1516082423868402</v>
      </c>
      <c r="N14" s="202">
        <f t="shared" si="24"/>
        <v>0.15120930667518059</v>
      </c>
      <c r="O14" s="202">
        <f t="shared" si="24"/>
        <v>0.1516082423868402</v>
      </c>
      <c r="P14" s="202">
        <f t="shared" si="24"/>
        <v>0.1516082423868402</v>
      </c>
      <c r="Q14" s="202">
        <f t="shared" si="24"/>
        <v>0.15164746179257496</v>
      </c>
      <c r="R14" s="202">
        <f t="shared" si="24"/>
        <v>0.15151782560912125</v>
      </c>
      <c r="S14" s="202">
        <f t="shared" si="24"/>
        <v>0.15191757528668798</v>
      </c>
      <c r="T14" s="202">
        <f t="shared" ref="T14:AI14" si="25">T13/T$5</f>
        <v>0.15191757528668798</v>
      </c>
      <c r="U14" s="202">
        <f t="shared" si="25"/>
        <v>0.15191757528668798</v>
      </c>
      <c r="V14" s="202">
        <f t="shared" si="25"/>
        <v>0.15151782560912125</v>
      </c>
      <c r="W14" s="202">
        <f t="shared" si="25"/>
        <v>0.15224480351068875</v>
      </c>
      <c r="X14" s="202">
        <f t="shared" si="25"/>
        <v>1.9978857456939155E-3</v>
      </c>
      <c r="Y14" s="202">
        <f t="shared" si="25"/>
        <v>1.9978857456939155E-3</v>
      </c>
      <c r="Z14" s="202">
        <f t="shared" si="25"/>
        <v>1.9926285910747141E-3</v>
      </c>
      <c r="AA14" s="202">
        <f t="shared" si="25"/>
        <v>2.0554443106494333E-3</v>
      </c>
      <c r="AB14" s="202">
        <f t="shared" si="25"/>
        <v>2.4518640116877248E-3</v>
      </c>
      <c r="AC14" s="202">
        <f t="shared" si="25"/>
        <v>2.4518640116877248E-3</v>
      </c>
      <c r="AD14" s="202">
        <f t="shared" si="25"/>
        <v>2.4454122772767459E-3</v>
      </c>
      <c r="AE14" s="202">
        <f t="shared" si="25"/>
        <v>2.4518640116877248E-3</v>
      </c>
      <c r="AF14" s="202">
        <f t="shared" si="25"/>
        <v>2.4518640116877248E-3</v>
      </c>
      <c r="AG14" s="202">
        <f t="shared" si="25"/>
        <v>2.9321055307411632E-3</v>
      </c>
      <c r="AH14" s="202">
        <f t="shared" si="25"/>
        <v>2.9243901084913446E-3</v>
      </c>
      <c r="AI14" s="202">
        <f t="shared" si="25"/>
        <v>2.7961314576128728E-3</v>
      </c>
    </row>
    <row r="15" spans="4:35" ht="15" x14ac:dyDescent="0.25">
      <c r="D15" s="8" t="s">
        <v>159</v>
      </c>
      <c r="E15" s="198">
        <f>'RKA P&amp;L'!N72</f>
        <v>-0.13953980695302073</v>
      </c>
      <c r="F15" s="198">
        <f>'RKA P&amp;L'!O72</f>
        <v>-2.1202713243112688E-5</v>
      </c>
      <c r="G15" s="198">
        <f>'RKA P&amp;L'!P72</f>
        <v>2.1202713243112688E-5</v>
      </c>
      <c r="H15" s="198">
        <f>'RKA P&amp;L'!Q72</f>
        <v>0.2018613183670529</v>
      </c>
      <c r="I15" s="198">
        <f>'RKA P&amp;L'!R72</f>
        <v>0</v>
      </c>
      <c r="J15" s="198">
        <f>'RKA P&amp;L'!S72</f>
        <v>-2.1202713243129168E-5</v>
      </c>
      <c r="K15" s="198">
        <f>'RKA P&amp;L'!T72</f>
        <v>2.1202713243129168E-5</v>
      </c>
      <c r="L15" s="198">
        <f>'RKA P&amp;L'!U72</f>
        <v>0</v>
      </c>
      <c r="M15" s="198">
        <f>'RKA P&amp;L'!V72</f>
        <v>0</v>
      </c>
      <c r="N15" s="198">
        <f>'RKA P&amp;L'!W72</f>
        <v>-2.1202713243129168E-5</v>
      </c>
      <c r="O15" s="198">
        <f>'RKA P&amp;L'!X72</f>
        <v>2.1202713243129168E-5</v>
      </c>
      <c r="P15" s="198">
        <f>'RKA P&amp;L'!Y72</f>
        <v>0</v>
      </c>
      <c r="Q15" s="198">
        <f>'RKA P&amp;L'!Z72</f>
        <v>0</v>
      </c>
      <c r="R15" s="198">
        <f>'RKA P&amp;L'!AA72</f>
        <v>-2.1202713243129168E-5</v>
      </c>
      <c r="S15" s="198">
        <f>'RKA P&amp;L'!AB72</f>
        <v>2.1202713243129168E-5</v>
      </c>
      <c r="T15" s="198">
        <f>'RKA P&amp;L'!AC72</f>
        <v>0</v>
      </c>
      <c r="U15" s="198">
        <f>'RKA P&amp;L'!AD72</f>
        <v>0</v>
      </c>
      <c r="V15" s="198">
        <f>'RKA P&amp;L'!AE72</f>
        <v>-2.1202713243129168E-5</v>
      </c>
      <c r="W15" s="198">
        <f>'RKA P&amp;L'!AF72</f>
        <v>2.1202713243129168E-5</v>
      </c>
      <c r="X15" s="198">
        <f>'RKA P&amp;L'!AG72</f>
        <v>0</v>
      </c>
      <c r="Y15" s="198">
        <f>'RKA P&amp;L'!AH72</f>
        <v>0</v>
      </c>
      <c r="Z15" s="198">
        <f>'RKA P&amp;L'!AI72</f>
        <v>-2.1202713243129168E-5</v>
      </c>
      <c r="AA15" s="198">
        <f>'RKA P&amp;L'!AJ72</f>
        <v>2.1202713243129168E-5</v>
      </c>
      <c r="AB15" s="198">
        <f>'RKA P&amp;L'!AK72</f>
        <v>0</v>
      </c>
      <c r="AC15" s="198">
        <f>'RKA P&amp;L'!AL72</f>
        <v>0</v>
      </c>
      <c r="AD15" s="198">
        <f>'RKA P&amp;L'!AM72</f>
        <v>-2.1202713243129168E-5</v>
      </c>
      <c r="AE15" s="198">
        <f>'RKA P&amp;L'!AN72</f>
        <v>2.1202713243129168E-5</v>
      </c>
      <c r="AF15" s="198">
        <f>'RKA P&amp;L'!AO72</f>
        <v>0</v>
      </c>
      <c r="AG15" s="198">
        <f>'RKA P&amp;L'!AP72</f>
        <v>0</v>
      </c>
      <c r="AH15" s="198">
        <f>'RKA P&amp;L'!AQ72</f>
        <v>-2.1202713243129168E-5</v>
      </c>
      <c r="AI15" s="198">
        <f>'RKA P&amp;L'!AR72</f>
        <v>1.0214961896013508E-2</v>
      </c>
    </row>
    <row r="16" spans="4:35" x14ac:dyDescent="0.2">
      <c r="D16" s="137" t="s">
        <v>156</v>
      </c>
      <c r="E16" s="202">
        <f t="shared" ref="E16:S16" si="26">E15/E$5</f>
        <v>-1.7442475869127592</v>
      </c>
      <c r="F16" s="202">
        <f t="shared" si="26"/>
        <v>-2.650339155389086E-4</v>
      </c>
      <c r="G16" s="202">
        <f t="shared" si="26"/>
        <v>2.650339155389086E-4</v>
      </c>
      <c r="H16" s="202">
        <f t="shared" si="26"/>
        <v>9.3411381582401365E-2</v>
      </c>
      <c r="I16" s="202">
        <f t="shared" si="26"/>
        <v>0</v>
      </c>
      <c r="J16" s="202">
        <f t="shared" si="26"/>
        <v>-9.7857437481041588E-6</v>
      </c>
      <c r="K16" s="202">
        <f t="shared" si="26"/>
        <v>9.8115614886395E-6</v>
      </c>
      <c r="L16" s="202">
        <f t="shared" si="26"/>
        <v>0</v>
      </c>
      <c r="M16" s="202">
        <f t="shared" si="26"/>
        <v>0</v>
      </c>
      <c r="N16" s="202">
        <f t="shared" si="26"/>
        <v>-9.7857437481041588E-6</v>
      </c>
      <c r="O16" s="202">
        <f t="shared" si="26"/>
        <v>9.8115614886395E-6</v>
      </c>
      <c r="P16" s="202">
        <f t="shared" si="26"/>
        <v>0</v>
      </c>
      <c r="Q16" s="202">
        <f t="shared" si="26"/>
        <v>0</v>
      </c>
      <c r="R16" s="202">
        <f t="shared" si="26"/>
        <v>-9.7857437481041588E-6</v>
      </c>
      <c r="S16" s="202">
        <f t="shared" si="26"/>
        <v>9.8115614886395E-6</v>
      </c>
      <c r="T16" s="202">
        <f t="shared" ref="T16:AI16" si="27">T15/T$5</f>
        <v>0</v>
      </c>
      <c r="U16" s="202">
        <f t="shared" si="27"/>
        <v>0</v>
      </c>
      <c r="V16" s="202">
        <f t="shared" si="27"/>
        <v>-9.7857437481041588E-6</v>
      </c>
      <c r="W16" s="202">
        <f t="shared" si="27"/>
        <v>9.8115614886395E-6</v>
      </c>
      <c r="X16" s="202">
        <f t="shared" si="27"/>
        <v>0</v>
      </c>
      <c r="Y16" s="202">
        <f t="shared" si="27"/>
        <v>0</v>
      </c>
      <c r="Z16" s="202">
        <f t="shared" si="27"/>
        <v>-9.7857437481041588E-6</v>
      </c>
      <c r="AA16" s="202">
        <f t="shared" si="27"/>
        <v>9.8115614886395E-6</v>
      </c>
      <c r="AB16" s="202">
        <f t="shared" si="27"/>
        <v>0</v>
      </c>
      <c r="AC16" s="202">
        <f t="shared" si="27"/>
        <v>0</v>
      </c>
      <c r="AD16" s="202">
        <f t="shared" si="27"/>
        <v>-9.7857437481041588E-6</v>
      </c>
      <c r="AE16" s="202">
        <f t="shared" si="27"/>
        <v>9.8115614886395E-6</v>
      </c>
      <c r="AF16" s="202">
        <f t="shared" si="27"/>
        <v>0</v>
      </c>
      <c r="AG16" s="202">
        <f t="shared" si="27"/>
        <v>0</v>
      </c>
      <c r="AH16" s="202">
        <f t="shared" si="27"/>
        <v>-9.7857437481041588E-6</v>
      </c>
      <c r="AI16" s="202">
        <f t="shared" si="27"/>
        <v>6.1393091036848818E-3</v>
      </c>
    </row>
    <row r="17" spans="1:35" ht="15" x14ac:dyDescent="0.25">
      <c r="D17" s="8" t="s">
        <v>160</v>
      </c>
      <c r="E17" s="198">
        <f>'Depreciation Schedule'!E83-'Depreciation Schedule'!E84</f>
        <v>0</v>
      </c>
      <c r="F17" s="198">
        <f>'Depreciation Schedule'!F83-'Depreciation Schedule'!F84+3</f>
        <v>3.0019613854725198</v>
      </c>
      <c r="G17" s="198">
        <f>'Depreciation Schedule'!G83-'Depreciation Schedule'!G84</f>
        <v>1.1993326835615103E-2</v>
      </c>
      <c r="H17" s="198">
        <f>'Depreciation Schedule'!H83-'Depreciation Schedule'!H84</f>
        <v>0</v>
      </c>
      <c r="I17" s="198">
        <f>'Depreciation Schedule'!I83-'Depreciation Schedule'!I84</f>
        <v>0</v>
      </c>
      <c r="J17" s="198">
        <f>'Depreciation Schedule'!J83-'Depreciation Schedule'!J84</f>
        <v>0</v>
      </c>
      <c r="K17" s="198">
        <f>'Depreciation Schedule'!K83-'Depreciation Schedule'!K84</f>
        <v>0</v>
      </c>
      <c r="L17" s="198">
        <f>'Depreciation Schedule'!L83-'Depreciation Schedule'!L84</f>
        <v>1.3929615333561204E-2</v>
      </c>
      <c r="M17" s="198">
        <f>'Depreciation Schedule'!M83-'Depreciation Schedule'!M84</f>
        <v>0</v>
      </c>
      <c r="N17" s="198">
        <f>'Depreciation Schedule'!N83-'Depreciation Schedule'!N84</f>
        <v>0</v>
      </c>
      <c r="O17" s="198">
        <f>'Depreciation Schedule'!O83-'Depreciation Schedule'!O84</f>
        <v>0</v>
      </c>
      <c r="P17" s="198">
        <f>'Depreciation Schedule'!P83-'Depreciation Schedule'!P84</f>
        <v>2.7046264773367347E-3</v>
      </c>
      <c r="Q17" s="198">
        <f>'Depreciation Schedule'!Q83-'Depreciation Schedule'!Q84</f>
        <v>1.6874992867656077E-2</v>
      </c>
      <c r="R17" s="198">
        <f>'Depreciation Schedule'!R83-'Depreciation Schedule'!R84</f>
        <v>0</v>
      </c>
      <c r="S17" s="198">
        <f>'Depreciation Schedule'!S83-'Depreciation Schedule'!S84</f>
        <v>0</v>
      </c>
      <c r="T17" s="198">
        <f>'Depreciation Schedule'!T83-'Depreciation Schedule'!T84</f>
        <v>0</v>
      </c>
      <c r="U17" s="198">
        <f>'Depreciation Schedule'!U83-'Depreciation Schedule'!U84</f>
        <v>0</v>
      </c>
      <c r="V17" s="198">
        <f>'Depreciation Schedule'!V83-'Depreciation Schedule'!V84</f>
        <v>2.044316210206799E-2</v>
      </c>
      <c r="W17" s="198">
        <f>'Depreciation Schedule'!W83-'Depreciation Schedule'!W84</f>
        <v>-0.23873250000000446</v>
      </c>
      <c r="X17" s="198">
        <f>'Depreciation Schedule'!X83-'Depreciation Schedule'!X84</f>
        <v>0</v>
      </c>
      <c r="Y17" s="198">
        <f>'Depreciation Schedule'!Y83-'Depreciation Schedule'!Y84</f>
        <v>0</v>
      </c>
      <c r="Z17" s="198">
        <f>'Depreciation Schedule'!Z83-'Depreciation Schedule'!Z84</f>
        <v>3.9693212036175053E-3</v>
      </c>
      <c r="AA17" s="198">
        <f>'Depreciation Schedule'!AA83-'Depreciation Schedule'!AA84</f>
        <v>2.4765810570056734E-2</v>
      </c>
      <c r="AB17" s="198">
        <f>'Depreciation Schedule'!AB83-'Depreciation Schedule'!AB84</f>
        <v>0</v>
      </c>
      <c r="AC17" s="198">
        <f>'Depreciation Schedule'!AC83-'Depreciation Schedule'!AC84</f>
        <v>0</v>
      </c>
      <c r="AD17" s="198">
        <f>'Depreciation Schedule'!AD83-'Depreciation Schedule'!AD84</f>
        <v>0</v>
      </c>
      <c r="AE17" s="198">
        <f>'Depreciation Schedule'!AE83-'Depreciation Schedule'!AE84</f>
        <v>0</v>
      </c>
      <c r="AF17" s="198">
        <f>'Depreciation Schedule'!AF83-'Depreciation Schedule'!AF84</f>
        <v>3.0002470759153698E-2</v>
      </c>
      <c r="AG17" s="198">
        <f>'Depreciation Schedule'!AG83-'Depreciation Schedule'!AG84</f>
        <v>0</v>
      </c>
      <c r="AH17" s="198">
        <f>'Depreciation Schedule'!AH83-'Depreciation Schedule'!AH84</f>
        <v>0</v>
      </c>
      <c r="AI17" s="198">
        <f>'Depreciation Schedule'!AI83-'Depreciation Schedule'!AI84</f>
        <v>-1.5736184030298372E-2</v>
      </c>
    </row>
    <row r="18" spans="1:35" x14ac:dyDescent="0.2">
      <c r="D18" s="137" t="s">
        <v>156</v>
      </c>
      <c r="E18" s="202">
        <f t="shared" ref="E18:S18" si="28">E17/E$5</f>
        <v>0</v>
      </c>
      <c r="F18" s="202">
        <f t="shared" si="28"/>
        <v>37.524517318406495</v>
      </c>
      <c r="G18" s="202">
        <f t="shared" si="28"/>
        <v>0.14991658544518879</v>
      </c>
      <c r="H18" s="202">
        <f t="shared" si="28"/>
        <v>0</v>
      </c>
      <c r="I18" s="202">
        <f t="shared" si="28"/>
        <v>0</v>
      </c>
      <c r="J18" s="202">
        <f t="shared" si="28"/>
        <v>0</v>
      </c>
      <c r="K18" s="202">
        <f t="shared" si="28"/>
        <v>0</v>
      </c>
      <c r="L18" s="202">
        <f t="shared" si="28"/>
        <v>6.4459333949922802E-3</v>
      </c>
      <c r="M18" s="202">
        <f t="shared" si="28"/>
        <v>0</v>
      </c>
      <c r="N18" s="202">
        <f t="shared" si="28"/>
        <v>0</v>
      </c>
      <c r="O18" s="202">
        <f t="shared" si="28"/>
        <v>0</v>
      </c>
      <c r="P18" s="202">
        <f t="shared" si="28"/>
        <v>1.25156665950718E-3</v>
      </c>
      <c r="Q18" s="202">
        <f t="shared" si="28"/>
        <v>7.8089076734089349E-3</v>
      </c>
      <c r="R18" s="202">
        <f t="shared" si="28"/>
        <v>0</v>
      </c>
      <c r="S18" s="202">
        <f t="shared" si="28"/>
        <v>0</v>
      </c>
      <c r="T18" s="202">
        <f t="shared" ref="T18:AI18" si="29">T17/T$5</f>
        <v>0</v>
      </c>
      <c r="U18" s="202">
        <f t="shared" si="29"/>
        <v>0</v>
      </c>
      <c r="V18" s="202">
        <f t="shared" si="29"/>
        <v>9.4351861215978723E-3</v>
      </c>
      <c r="W18" s="202">
        <f t="shared" si="29"/>
        <v>-0.11047353120458384</v>
      </c>
      <c r="X18" s="202">
        <f t="shared" si="29"/>
        <v>0</v>
      </c>
      <c r="Y18" s="202">
        <f t="shared" si="29"/>
        <v>0</v>
      </c>
      <c r="Z18" s="202">
        <f t="shared" si="29"/>
        <v>1.8319712060957314E-3</v>
      </c>
      <c r="AA18" s="202">
        <f t="shared" si="29"/>
        <v>1.1460385774110873E-2</v>
      </c>
      <c r="AB18" s="202">
        <f t="shared" si="29"/>
        <v>0</v>
      </c>
      <c r="AC18" s="202">
        <f t="shared" si="29"/>
        <v>0</v>
      </c>
      <c r="AD18" s="202">
        <f t="shared" si="29"/>
        <v>0</v>
      </c>
      <c r="AE18" s="202">
        <f t="shared" si="29"/>
        <v>0</v>
      </c>
      <c r="AF18" s="202">
        <f t="shared" si="29"/>
        <v>1.3883651742539948E-2</v>
      </c>
      <c r="AG18" s="202">
        <f t="shared" si="29"/>
        <v>0</v>
      </c>
      <c r="AH18" s="202">
        <f t="shared" si="29"/>
        <v>0</v>
      </c>
      <c r="AI18" s="202">
        <f t="shared" si="29"/>
        <v>-9.4576268475533142E-3</v>
      </c>
    </row>
    <row r="19" spans="1:35" ht="15" x14ac:dyDescent="0.25">
      <c r="D19" s="34" t="s">
        <v>161</v>
      </c>
      <c r="E19" s="205">
        <f t="shared" ref="E19:S19" si="30">E11+E13-E15-E17</f>
        <v>-1.4523348406629795</v>
      </c>
      <c r="F19" s="205">
        <f t="shared" si="30"/>
        <v>-4.6405707989236031</v>
      </c>
      <c r="G19" s="205">
        <f t="shared" si="30"/>
        <v>-1.6992105118146008</v>
      </c>
      <c r="H19" s="205">
        <f t="shared" si="30"/>
        <v>-0.48868558791491645</v>
      </c>
      <c r="I19" s="205">
        <f t="shared" si="30"/>
        <v>-0.33917783829137615</v>
      </c>
      <c r="J19" s="205">
        <f t="shared" si="30"/>
        <v>-0.39096072082219679</v>
      </c>
      <c r="K19" s="205">
        <f t="shared" si="30"/>
        <v>-0.45001450808922394</v>
      </c>
      <c r="L19" s="205">
        <f t="shared" si="30"/>
        <v>-0.52254218042885425</v>
      </c>
      <c r="M19" s="205">
        <f t="shared" si="30"/>
        <v>-0.56936153705615511</v>
      </c>
      <c r="N19" s="205">
        <f t="shared" si="30"/>
        <v>-0.62998813028507894</v>
      </c>
      <c r="O19" s="205">
        <f t="shared" si="30"/>
        <v>-0.69822522674101717</v>
      </c>
      <c r="P19" s="205">
        <f t="shared" si="30"/>
        <v>-0.76906385848618797</v>
      </c>
      <c r="Q19" s="205">
        <f t="shared" si="30"/>
        <v>-0.85398526224640436</v>
      </c>
      <c r="R19" s="205">
        <f t="shared" si="30"/>
        <v>-0.9078723240598483</v>
      </c>
      <c r="S19" s="205">
        <f t="shared" si="30"/>
        <v>-0.98678663395590305</v>
      </c>
      <c r="T19" s="205">
        <f t="shared" ref="T19:AI19" si="31">T11+T13-T15-T17</f>
        <v>-1.0660078576599554</v>
      </c>
      <c r="U19" s="205">
        <f t="shared" si="31"/>
        <v>-1.1482931932516742</v>
      </c>
      <c r="V19" s="205">
        <f t="shared" si="31"/>
        <v>-1.2516003845797403</v>
      </c>
      <c r="W19" s="205">
        <f t="shared" si="31"/>
        <v>-1.0835752000265146</v>
      </c>
      <c r="X19" s="205">
        <f t="shared" si="31"/>
        <v>-1.4961358584096269</v>
      </c>
      <c r="Y19" s="205">
        <f t="shared" si="31"/>
        <v>-1.5918070454546369</v>
      </c>
      <c r="Z19" s="205">
        <f t="shared" si="31"/>
        <v>-1.6925402640333505</v>
      </c>
      <c r="AA19" s="205">
        <f t="shared" si="31"/>
        <v>-1.8190675216062018</v>
      </c>
      <c r="AB19" s="205">
        <f t="shared" si="31"/>
        <v>-1.9011860478178348</v>
      </c>
      <c r="AC19" s="205">
        <f t="shared" si="31"/>
        <v>-2.0124206434451324</v>
      </c>
      <c r="AD19" s="205">
        <f t="shared" si="31"/>
        <v>-2.1253455842920763</v>
      </c>
      <c r="AE19" s="205">
        <f t="shared" si="31"/>
        <v>-2.2478892849145637</v>
      </c>
      <c r="AF19" s="205">
        <f t="shared" si="31"/>
        <v>-2.4024177387080967</v>
      </c>
      <c r="AG19" s="205">
        <f t="shared" si="31"/>
        <v>-2.5014838725176638</v>
      </c>
      <c r="AH19" s="205">
        <f t="shared" si="31"/>
        <v>-2.6331988711764778</v>
      </c>
      <c r="AI19" s="205">
        <f t="shared" si="31"/>
        <v>-1.9136707764204952</v>
      </c>
    </row>
    <row r="20" spans="1:35" x14ac:dyDescent="0.2">
      <c r="D20" s="137" t="s">
        <v>154</v>
      </c>
      <c r="E20" s="202"/>
      <c r="F20" s="202">
        <f t="shared" ref="F20:S20" si="32">F19/E19-1</f>
        <v>2.1952485535671782</v>
      </c>
      <c r="G20" s="202">
        <f t="shared" si="32"/>
        <v>-0.63383588238568866</v>
      </c>
      <c r="H20" s="202">
        <f t="shared" si="32"/>
        <v>-0.71240432864728154</v>
      </c>
      <c r="I20" s="202">
        <f t="shared" si="32"/>
        <v>-0.30593852841342772</v>
      </c>
      <c r="J20" s="202">
        <f t="shared" si="32"/>
        <v>0.15267177475886773</v>
      </c>
      <c r="K20" s="202">
        <f t="shared" si="32"/>
        <v>0.15104787801402675</v>
      </c>
      <c r="L20" s="202">
        <f t="shared" si="32"/>
        <v>0.16116740912995264</v>
      </c>
      <c r="M20" s="202">
        <f t="shared" si="32"/>
        <v>8.9599190995214739E-2</v>
      </c>
      <c r="N20" s="202">
        <f t="shared" si="32"/>
        <v>0.10648171554121744</v>
      </c>
      <c r="O20" s="202">
        <f t="shared" si="32"/>
        <v>0.10831489225846203</v>
      </c>
      <c r="P20" s="202">
        <f t="shared" si="32"/>
        <v>0.10145527407511734</v>
      </c>
      <c r="Q20" s="202">
        <f t="shared" si="32"/>
        <v>0.11042178464526242</v>
      </c>
      <c r="R20" s="202">
        <f t="shared" si="32"/>
        <v>6.3100692946028492E-2</v>
      </c>
      <c r="S20" s="202">
        <f t="shared" si="32"/>
        <v>8.6922255260699632E-2</v>
      </c>
      <c r="T20" s="202">
        <f t="shared" ref="T20" si="33">T19/S19-1</f>
        <v>8.0282019413319805E-2</v>
      </c>
      <c r="U20" s="202">
        <f t="shared" ref="U20" si="34">U19/T19-1</f>
        <v>7.7190177352301381E-2</v>
      </c>
      <c r="V20" s="202">
        <f t="shared" ref="V20" si="35">V19/U19-1</f>
        <v>8.9965865804295442E-2</v>
      </c>
      <c r="W20" s="202">
        <f t="shared" ref="W20" si="36">W19/V19-1</f>
        <v>-0.1342482685554981</v>
      </c>
      <c r="X20" s="202">
        <f t="shared" ref="X20" si="37">X19/W19-1</f>
        <v>0.38074021846662531</v>
      </c>
      <c r="Y20" s="202">
        <f t="shared" ref="Y20" si="38">Y19/X19-1</f>
        <v>6.394552106164153E-2</v>
      </c>
      <c r="Z20" s="202">
        <f t="shared" ref="Z20" si="39">Z19/Y19-1</f>
        <v>6.3282304765740705E-2</v>
      </c>
      <c r="AA20" s="202">
        <f t="shared" ref="AA20" si="40">AA19/Z19-1</f>
        <v>7.4755833147115203E-2</v>
      </c>
      <c r="AB20" s="202">
        <f t="shared" ref="AB20" si="41">AB19/AA19-1</f>
        <v>4.5143198499373982E-2</v>
      </c>
      <c r="AC20" s="202">
        <f t="shared" ref="AC20" si="42">AC19/AB19-1</f>
        <v>5.8508001231637241E-2</v>
      </c>
      <c r="AD20" s="202">
        <f t="shared" ref="AD20" si="43">AD19/AC19-1</f>
        <v>5.6113984526427796E-2</v>
      </c>
      <c r="AE20" s="202">
        <f t="shared" ref="AE20" si="44">AE19/AD19-1</f>
        <v>5.765824698259836E-2</v>
      </c>
      <c r="AF20" s="202">
        <f t="shared" ref="AF20" si="45">AF19/AE19-1</f>
        <v>6.8743801053976705E-2</v>
      </c>
      <c r="AG20" s="202">
        <f t="shared" ref="AG20" si="46">AG19/AF19-1</f>
        <v>4.1236014958347722E-2</v>
      </c>
      <c r="AH20" s="202">
        <f t="shared" ref="AH20" si="47">AH19/AG19-1</f>
        <v>5.2654746291147303E-2</v>
      </c>
      <c r="AI20" s="202">
        <f t="shared" ref="AI20" si="48">AI19/AH19-1</f>
        <v>-0.27325246969838901</v>
      </c>
    </row>
    <row r="22" spans="1:35" x14ac:dyDescent="0.2">
      <c r="D22" s="8" t="s">
        <v>162</v>
      </c>
      <c r="E22" s="49">
        <f t="shared" ref="E22:AH22" si="49">(E3-$B$30)/365</f>
        <v>-7.1232876712328766E-2</v>
      </c>
      <c r="F22" s="49">
        <f t="shared" si="49"/>
        <v>0.93150684931506844</v>
      </c>
      <c r="G22" s="49">
        <f t="shared" si="49"/>
        <v>1.9315068493150684</v>
      </c>
      <c r="H22" s="49">
        <f t="shared" si="49"/>
        <v>2.9315068493150687</v>
      </c>
      <c r="I22" s="49">
        <f t="shared" si="49"/>
        <v>3.9315068493150687</v>
      </c>
      <c r="J22" s="49">
        <f t="shared" si="49"/>
        <v>4.934246575342466</v>
      </c>
      <c r="K22" s="49">
        <f t="shared" si="49"/>
        <v>5.934246575342466</v>
      </c>
      <c r="L22" s="49">
        <f t="shared" si="49"/>
        <v>6.934246575342466</v>
      </c>
      <c r="M22" s="49">
        <f t="shared" si="49"/>
        <v>7.934246575342466</v>
      </c>
      <c r="N22" s="49">
        <f t="shared" si="49"/>
        <v>8.9369863013698634</v>
      </c>
      <c r="O22" s="49">
        <f t="shared" si="49"/>
        <v>9.9369863013698634</v>
      </c>
      <c r="P22" s="49">
        <f t="shared" si="49"/>
        <v>10.936986301369863</v>
      </c>
      <c r="Q22" s="49">
        <f t="shared" si="49"/>
        <v>11.936986301369863</v>
      </c>
      <c r="R22" s="49">
        <f t="shared" si="49"/>
        <v>12.93972602739726</v>
      </c>
      <c r="S22" s="49">
        <f t="shared" si="49"/>
        <v>13.93972602739726</v>
      </c>
      <c r="T22" s="49">
        <f t="shared" si="49"/>
        <v>14.93972602739726</v>
      </c>
      <c r="U22" s="49">
        <f t="shared" si="49"/>
        <v>15.93972602739726</v>
      </c>
      <c r="V22" s="49">
        <f t="shared" si="49"/>
        <v>16.942465753424656</v>
      </c>
      <c r="W22" s="49">
        <f t="shared" si="49"/>
        <v>17.942465753424656</v>
      </c>
      <c r="X22" s="49">
        <f t="shared" si="49"/>
        <v>18.942465753424656</v>
      </c>
      <c r="Y22" s="49">
        <f t="shared" si="49"/>
        <v>19.942465753424656</v>
      </c>
      <c r="Z22" s="49">
        <f t="shared" si="49"/>
        <v>20.945205479452056</v>
      </c>
      <c r="AA22" s="49">
        <f t="shared" si="49"/>
        <v>21.945205479452056</v>
      </c>
      <c r="AB22" s="49">
        <f t="shared" si="49"/>
        <v>22.945205479452056</v>
      </c>
      <c r="AC22" s="49">
        <f t="shared" si="49"/>
        <v>23.945205479452056</v>
      </c>
      <c r="AD22" s="49">
        <f t="shared" si="49"/>
        <v>24.947945205479453</v>
      </c>
      <c r="AE22" s="49">
        <f t="shared" si="49"/>
        <v>25.947945205479453</v>
      </c>
      <c r="AF22" s="49">
        <f t="shared" si="49"/>
        <v>26.947945205479453</v>
      </c>
      <c r="AG22" s="49">
        <f t="shared" si="49"/>
        <v>27.947945205479453</v>
      </c>
      <c r="AH22" s="49">
        <f t="shared" si="49"/>
        <v>28.950684931506849</v>
      </c>
      <c r="AI22" s="49">
        <f>(Assumptions!C13-$B$30)/365</f>
        <v>29.684931506849313</v>
      </c>
    </row>
    <row r="24" spans="1:35" x14ac:dyDescent="0.2">
      <c r="C24" s="59" t="s">
        <v>163</v>
      </c>
      <c r="D24" s="138" t="s">
        <v>164</v>
      </c>
      <c r="E24" s="139"/>
      <c r="F24" s="139"/>
      <c r="G24" s="139"/>
      <c r="H24" s="139"/>
      <c r="I24" s="139"/>
      <c r="J24" s="139"/>
      <c r="K24" s="139"/>
      <c r="L24" s="139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</row>
    <row r="25" spans="1:35" x14ac:dyDescent="0.2">
      <c r="C25" s="8" t="s">
        <v>165</v>
      </c>
      <c r="D25" s="141">
        <f>B48</f>
        <v>0.11793610591452007</v>
      </c>
      <c r="E25" s="49">
        <f t="shared" ref="E25:K27" si="50">E$19/(1+$D25)^E$22</f>
        <v>-1.4639142453297751</v>
      </c>
      <c r="F25" s="49">
        <f t="shared" si="50"/>
        <v>-4.1828342148268529</v>
      </c>
      <c r="G25" s="49">
        <f t="shared" si="50"/>
        <v>-1.3700280287003586</v>
      </c>
      <c r="H25" s="49">
        <f t="shared" si="50"/>
        <v>-0.35244780860154834</v>
      </c>
      <c r="I25" s="49">
        <f t="shared" si="50"/>
        <v>-0.21881433420145519</v>
      </c>
      <c r="J25" s="49">
        <f t="shared" si="50"/>
        <v>-0.22554426850809908</v>
      </c>
      <c r="K25" s="49">
        <f t="shared" si="50"/>
        <v>-0.23222458805201512</v>
      </c>
      <c r="L25" s="49">
        <f t="shared" ref="L25:AA27" si="51">L$19/(1+$D25)^L$22</f>
        <v>-0.24120486118841489</v>
      </c>
      <c r="M25" s="49">
        <f t="shared" si="51"/>
        <v>-0.2350909146100211</v>
      </c>
      <c r="N25" s="49">
        <f t="shared" si="51"/>
        <v>-0.23261111080586502</v>
      </c>
      <c r="O25" s="49">
        <f t="shared" si="51"/>
        <v>-0.23060920641795238</v>
      </c>
      <c r="P25" s="49">
        <f t="shared" si="51"/>
        <v>-0.22720952057590391</v>
      </c>
      <c r="Q25" s="49">
        <f t="shared" si="51"/>
        <v>-0.22568230866816727</v>
      </c>
      <c r="R25" s="49">
        <f t="shared" si="51"/>
        <v>-0.21454692041032106</v>
      </c>
      <c r="S25" s="49">
        <f t="shared" si="51"/>
        <v>-0.208594946847038</v>
      </c>
      <c r="T25" s="49">
        <f t="shared" si="51"/>
        <v>-0.20156909614704085</v>
      </c>
      <c r="U25" s="49">
        <f t="shared" si="51"/>
        <v>-0.19422241510819951</v>
      </c>
      <c r="V25" s="49">
        <f t="shared" si="51"/>
        <v>-0.18930523133550159</v>
      </c>
      <c r="W25" s="49">
        <f t="shared" si="51"/>
        <v>-0.14660169837357773</v>
      </c>
      <c r="X25" s="49">
        <f t="shared" si="51"/>
        <v>-0.18106478533880485</v>
      </c>
      <c r="Y25" s="49">
        <f t="shared" si="51"/>
        <v>-0.17232028410569902</v>
      </c>
      <c r="Z25" s="49">
        <f t="shared" si="51"/>
        <v>-0.16384581626143263</v>
      </c>
      <c r="AA25" s="49">
        <f t="shared" si="51"/>
        <v>-0.1575172729748025</v>
      </c>
      <c r="AB25" s="49">
        <f t="shared" ref="T25:AI27" si="52">AB$19/(1+$D25)^AB$22</f>
        <v>-0.14726074739406614</v>
      </c>
      <c r="AC25" s="49">
        <f t="shared" si="52"/>
        <v>-0.13943254767360441</v>
      </c>
      <c r="AD25" s="49">
        <f t="shared" si="52"/>
        <v>-0.1316816695211217</v>
      </c>
      <c r="AE25" s="49">
        <f t="shared" si="52"/>
        <v>-0.12458154183285737</v>
      </c>
      <c r="AF25" s="49">
        <f t="shared" si="52"/>
        <v>-0.11909960672635582</v>
      </c>
      <c r="AG25" s="49">
        <f t="shared" si="52"/>
        <v>-0.11092834307324834</v>
      </c>
      <c r="AH25" s="49">
        <f t="shared" si="52"/>
        <v>-0.10441883583932195</v>
      </c>
      <c r="AI25" s="49">
        <f t="shared" si="52"/>
        <v>-6.9921769079147419E-2</v>
      </c>
    </row>
    <row r="26" spans="1:35" x14ac:dyDescent="0.2">
      <c r="C26" s="8" t="s">
        <v>166</v>
      </c>
      <c r="D26" s="141">
        <f>B49</f>
        <v>0.12793610591452007</v>
      </c>
      <c r="E26" s="49">
        <f t="shared" si="50"/>
        <v>-1.4648431725710496</v>
      </c>
      <c r="F26" s="49">
        <f t="shared" si="50"/>
        <v>-4.1482797266288411</v>
      </c>
      <c r="G26" s="49">
        <f t="shared" si="50"/>
        <v>-1.34666421063526</v>
      </c>
      <c r="H26" s="49">
        <f t="shared" si="50"/>
        <v>-0.34336590141363654</v>
      </c>
      <c r="I26" s="49">
        <f t="shared" si="50"/>
        <v>-0.21128594215411986</v>
      </c>
      <c r="J26" s="49">
        <f t="shared" si="50"/>
        <v>-0.21584824260348595</v>
      </c>
      <c r="K26" s="49">
        <f t="shared" si="50"/>
        <v>-0.22027104223280186</v>
      </c>
      <c r="L26" s="49">
        <f t="shared" si="51"/>
        <v>-0.22676067737758937</v>
      </c>
      <c r="M26" s="49">
        <f t="shared" si="51"/>
        <v>-0.2190534103169075</v>
      </c>
      <c r="N26" s="49">
        <f t="shared" si="51"/>
        <v>-0.21481594603544599</v>
      </c>
      <c r="O26" s="49">
        <f t="shared" si="51"/>
        <v>-0.2110790769417199</v>
      </c>
      <c r="P26" s="49">
        <f t="shared" si="51"/>
        <v>-0.20612352182472315</v>
      </c>
      <c r="Q26" s="49">
        <f t="shared" si="51"/>
        <v>-0.20292288522531046</v>
      </c>
      <c r="R26" s="49">
        <f t="shared" si="51"/>
        <v>-0.19119550849669714</v>
      </c>
      <c r="S26" s="49">
        <f t="shared" si="51"/>
        <v>-0.18424328488221609</v>
      </c>
      <c r="T26" s="49">
        <f t="shared" si="52"/>
        <v>-0.17645920439307902</v>
      </c>
      <c r="U26" s="49">
        <f t="shared" si="52"/>
        <v>-0.16852029177797406</v>
      </c>
      <c r="V26" s="49">
        <f t="shared" si="52"/>
        <v>-0.16279361069482876</v>
      </c>
      <c r="W26" s="49">
        <f t="shared" si="52"/>
        <v>-0.12495286708893698</v>
      </c>
      <c r="X26" s="49">
        <f t="shared" si="52"/>
        <v>-0.15295853027288844</v>
      </c>
      <c r="Y26" s="49">
        <f t="shared" si="52"/>
        <v>-0.14428081727205949</v>
      </c>
      <c r="Z26" s="49">
        <f t="shared" si="52"/>
        <v>-0.13596572286167535</v>
      </c>
      <c r="AA26" s="49">
        <f t="shared" si="52"/>
        <v>-0.12955516982512841</v>
      </c>
      <c r="AB26" s="49">
        <f t="shared" si="52"/>
        <v>-0.12004554501194929</v>
      </c>
      <c r="AC26" s="49">
        <f t="shared" si="52"/>
        <v>-0.11265635459407027</v>
      </c>
      <c r="AD26" s="49">
        <f t="shared" si="52"/>
        <v>-0.10544809619488628</v>
      </c>
      <c r="AE26" s="49">
        <f t="shared" si="52"/>
        <v>-9.8877984297443808E-2</v>
      </c>
      <c r="AF26" s="49">
        <f t="shared" si="52"/>
        <v>-9.3689023894598225E-2</v>
      </c>
      <c r="AG26" s="49">
        <f t="shared" si="52"/>
        <v>-8.6487510572466605E-2</v>
      </c>
      <c r="AH26" s="49">
        <f t="shared" si="52"/>
        <v>-8.0688493231805658E-2</v>
      </c>
      <c r="AI26" s="49">
        <f t="shared" si="52"/>
        <v>-5.3679128451030747E-2</v>
      </c>
    </row>
    <row r="27" spans="1:35" x14ac:dyDescent="0.2">
      <c r="C27" s="8" t="s">
        <v>167</v>
      </c>
      <c r="D27" s="141">
        <f>B50</f>
        <v>0.13793610591452007</v>
      </c>
      <c r="E27" s="49">
        <f t="shared" si="50"/>
        <v>-1.4657644820832905</v>
      </c>
      <c r="F27" s="49">
        <f t="shared" si="50"/>
        <v>-4.1143119357831059</v>
      </c>
      <c r="G27" s="49">
        <f t="shared" si="50"/>
        <v>-1.3238998145201806</v>
      </c>
      <c r="H27" s="49">
        <f t="shared" si="50"/>
        <v>-0.3345951094984167</v>
      </c>
      <c r="I27" s="49">
        <f t="shared" si="50"/>
        <v>-0.20407962527694512</v>
      </c>
      <c r="J27" s="49">
        <f t="shared" si="50"/>
        <v>-0.20664917788720968</v>
      </c>
      <c r="K27" s="49">
        <f t="shared" si="50"/>
        <v>-0.20903027548216643</v>
      </c>
      <c r="L27" s="49">
        <f t="shared" si="51"/>
        <v>-0.21329769057312967</v>
      </c>
      <c r="M27" s="49">
        <f t="shared" si="51"/>
        <v>-0.20423729406393221</v>
      </c>
      <c r="N27" s="49">
        <f t="shared" si="51"/>
        <v>-0.19852155321986298</v>
      </c>
      <c r="O27" s="49">
        <f t="shared" si="51"/>
        <v>-0.19335390864588914</v>
      </c>
      <c r="P27" s="49">
        <f t="shared" si="51"/>
        <v>-0.1871552201693221</v>
      </c>
      <c r="Q27" s="49">
        <f t="shared" si="51"/>
        <v>-0.18262996710090049</v>
      </c>
      <c r="R27" s="49">
        <f t="shared" si="51"/>
        <v>-0.17055906909929547</v>
      </c>
      <c r="S27" s="49">
        <f t="shared" si="51"/>
        <v>-0.16291287979792554</v>
      </c>
      <c r="T27" s="49">
        <f t="shared" si="52"/>
        <v>-0.15465881947308796</v>
      </c>
      <c r="U27" s="49">
        <f t="shared" si="52"/>
        <v>-0.14640273765056866</v>
      </c>
      <c r="V27" s="49">
        <f t="shared" si="52"/>
        <v>-0.14018142492533894</v>
      </c>
      <c r="W27" s="49">
        <f t="shared" si="52"/>
        <v>-0.10665125283808</v>
      </c>
      <c r="X27" s="49">
        <f t="shared" si="52"/>
        <v>-0.12940768236283692</v>
      </c>
      <c r="Y27" s="49">
        <f t="shared" si="52"/>
        <v>-0.12099336977295144</v>
      </c>
      <c r="Z27" s="49">
        <f t="shared" si="52"/>
        <v>-0.11301563606793652</v>
      </c>
      <c r="AA27" s="49">
        <f t="shared" si="52"/>
        <v>-0.10674080334521917</v>
      </c>
      <c r="AB27" s="49">
        <f t="shared" si="52"/>
        <v>-9.8036633198274853E-2</v>
      </c>
      <c r="AC27" s="49">
        <f t="shared" si="52"/>
        <v>-9.119366202972061E-2</v>
      </c>
      <c r="AD27" s="49">
        <f t="shared" si="52"/>
        <v>-8.4606518425593261E-2</v>
      </c>
      <c r="AE27" s="49">
        <f t="shared" si="52"/>
        <v>-7.8637791257531106E-2</v>
      </c>
      <c r="AF27" s="49">
        <f t="shared" si="52"/>
        <v>-7.3856213453671909E-2</v>
      </c>
      <c r="AG27" s="49">
        <f t="shared" si="52"/>
        <v>-6.7580024024820939E-2</v>
      </c>
      <c r="AH27" s="49">
        <f t="shared" si="52"/>
        <v>-6.2493186498345434E-2</v>
      </c>
      <c r="AI27" s="49">
        <f t="shared" si="52"/>
        <v>-4.1305879610904414E-2</v>
      </c>
    </row>
    <row r="29" spans="1:35" x14ac:dyDescent="0.2">
      <c r="A29" s="193" t="s">
        <v>168</v>
      </c>
      <c r="B29" s="193"/>
    </row>
    <row r="30" spans="1:35" x14ac:dyDescent="0.2">
      <c r="A30" s="7" t="s">
        <v>169</v>
      </c>
      <c r="B30" s="142">
        <v>45042</v>
      </c>
    </row>
    <row r="31" spans="1:35" x14ac:dyDescent="0.2">
      <c r="A31" s="7" t="s">
        <v>79</v>
      </c>
      <c r="B31" s="143">
        <v>0.15</v>
      </c>
      <c r="C31" s="5" t="s">
        <v>218</v>
      </c>
    </row>
    <row r="32" spans="1:35" x14ac:dyDescent="0.2">
      <c r="A32" s="7" t="s">
        <v>114</v>
      </c>
      <c r="B32" s="143">
        <f>Assumptions!C31</f>
        <v>0.11</v>
      </c>
    </row>
    <row r="33" spans="1:6" x14ac:dyDescent="0.2">
      <c r="A33" s="7" t="s">
        <v>164</v>
      </c>
      <c r="B33" s="143">
        <f>D44</f>
        <v>0.12793610591452007</v>
      </c>
      <c r="D33" s="144"/>
    </row>
    <row r="34" spans="1:6" x14ac:dyDescent="0.2">
      <c r="A34" s="7" t="s">
        <v>170</v>
      </c>
      <c r="B34" s="145">
        <v>0.01</v>
      </c>
      <c r="F34" s="16"/>
    </row>
    <row r="35" spans="1:6" x14ac:dyDescent="0.2">
      <c r="A35" s="7" t="s">
        <v>63</v>
      </c>
      <c r="B35" s="143">
        <f>Assumptions!C53</f>
        <v>0.25168000000000001</v>
      </c>
    </row>
    <row r="37" spans="1:6" outlineLevel="1" x14ac:dyDescent="0.2">
      <c r="A37" s="194" t="s">
        <v>171</v>
      </c>
      <c r="B37" s="194"/>
      <c r="C37" s="194"/>
      <c r="D37" s="194"/>
    </row>
    <row r="38" spans="1:6" outlineLevel="1" x14ac:dyDescent="0.2">
      <c r="A38" s="146" t="s">
        <v>88</v>
      </c>
      <c r="B38" s="146" t="s">
        <v>172</v>
      </c>
      <c r="C38" s="146" t="s">
        <v>173</v>
      </c>
      <c r="D38" s="146" t="s">
        <v>164</v>
      </c>
    </row>
    <row r="39" spans="1:6" outlineLevel="1" x14ac:dyDescent="0.2">
      <c r="A39" s="195" t="s">
        <v>174</v>
      </c>
      <c r="B39" s="196"/>
      <c r="C39" s="196"/>
      <c r="D39" s="197"/>
    </row>
    <row r="40" spans="1:6" outlineLevel="1" x14ac:dyDescent="0.2">
      <c r="A40" s="7" t="str">
        <f>[96]Assumptions!B71</f>
        <v>Equity</v>
      </c>
      <c r="B40" s="147">
        <v>1.3787</v>
      </c>
      <c r="C40" s="148">
        <f>B40/$B$42</f>
        <v>0.19840264786300188</v>
      </c>
      <c r="D40" s="149">
        <f>B31</f>
        <v>0.15</v>
      </c>
    </row>
    <row r="41" spans="1:6" outlineLevel="1" x14ac:dyDescent="0.2">
      <c r="A41" s="7" t="str">
        <f>[96]Assumptions!B72</f>
        <v>Debt</v>
      </c>
      <c r="B41" s="147">
        <f>SUM(Assumptions!D31:D31)+3</f>
        <v>5.5702999999999996</v>
      </c>
      <c r="C41" s="148">
        <f>B41/$B$42</f>
        <v>0.80159735213699812</v>
      </c>
      <c r="D41" s="149">
        <f>B32</f>
        <v>0.11</v>
      </c>
    </row>
    <row r="42" spans="1:6" outlineLevel="1" x14ac:dyDescent="0.2">
      <c r="A42" s="34" t="s">
        <v>175</v>
      </c>
      <c r="B42" s="150">
        <f>SUM(B40:B41)</f>
        <v>6.9489999999999998</v>
      </c>
      <c r="C42" s="151"/>
      <c r="D42" s="152">
        <f>D40*C40+(D41*C41)</f>
        <v>0.11793610591452007</v>
      </c>
    </row>
    <row r="43" spans="1:6" outlineLevel="1" x14ac:dyDescent="0.2">
      <c r="A43" s="188" t="s">
        <v>225</v>
      </c>
      <c r="B43" s="189"/>
      <c r="C43" s="190"/>
      <c r="D43" s="191">
        <v>0.01</v>
      </c>
    </row>
    <row r="44" spans="1:6" outlineLevel="1" x14ac:dyDescent="0.2">
      <c r="A44" s="34" t="s">
        <v>175</v>
      </c>
      <c r="B44" s="189"/>
      <c r="C44" s="190"/>
      <c r="D44" s="191">
        <f>D42+D43</f>
        <v>0.12793610591452007</v>
      </c>
    </row>
    <row r="46" spans="1:6" x14ac:dyDescent="0.2">
      <c r="A46" s="193" t="s">
        <v>176</v>
      </c>
      <c r="B46" s="193"/>
      <c r="C46" s="193"/>
      <c r="D46" s="153"/>
    </row>
    <row r="47" spans="1:6" ht="24" x14ac:dyDescent="0.2">
      <c r="A47" s="138" t="s">
        <v>177</v>
      </c>
      <c r="B47" s="138" t="s">
        <v>178</v>
      </c>
      <c r="C47" s="154" t="s">
        <v>179</v>
      </c>
    </row>
    <row r="48" spans="1:6" x14ac:dyDescent="0.2">
      <c r="A48" s="7" t="s">
        <v>165</v>
      </c>
      <c r="B48" s="141">
        <f>B49-$B$34</f>
        <v>0.11793610591452007</v>
      </c>
      <c r="C48" s="155">
        <f>SUM(F25:AI25)</f>
        <v>-10.751214693198795</v>
      </c>
    </row>
    <row r="49" spans="1:3" x14ac:dyDescent="0.2">
      <c r="A49" s="7" t="s">
        <v>166</v>
      </c>
      <c r="B49" s="141">
        <f>B33</f>
        <v>0.12793610591452007</v>
      </c>
      <c r="C49" s="155">
        <f t="shared" ref="C49:C50" si="53">SUM(F26:AI26)</f>
        <v>-10.088967727203574</v>
      </c>
    </row>
    <row r="50" spans="1:3" x14ac:dyDescent="0.2">
      <c r="A50" s="7" t="s">
        <v>167</v>
      </c>
      <c r="B50" s="141">
        <f>B49+B34</f>
        <v>0.13793610591452007</v>
      </c>
      <c r="C50" s="155">
        <f t="shared" si="53"/>
        <v>-9.520995156053166</v>
      </c>
    </row>
    <row r="52" spans="1:3" ht="15" x14ac:dyDescent="0.25">
      <c r="A52" s="167" t="s">
        <v>180</v>
      </c>
      <c r="B52"/>
    </row>
    <row r="53" spans="1:3" ht="15" customHeight="1" x14ac:dyDescent="0.25">
      <c r="A53" s="156">
        <f>MAX(0,C49)</f>
        <v>0</v>
      </c>
      <c r="B53"/>
    </row>
    <row r="57" spans="1:3" x14ac:dyDescent="0.2">
      <c r="A57" s="167" t="s">
        <v>186</v>
      </c>
    </row>
    <row r="58" spans="1:3" x14ac:dyDescent="0.2">
      <c r="A58" s="156">
        <f>MAX(0,(A53-B41+Assumptions!C62))</f>
        <v>0</v>
      </c>
    </row>
  </sheetData>
  <mergeCells count="5">
    <mergeCell ref="D3:D4"/>
    <mergeCell ref="A29:B29"/>
    <mergeCell ref="A37:D37"/>
    <mergeCell ref="A39:D39"/>
    <mergeCell ref="A46:C46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Assumptions</vt:lpstr>
      <vt:lpstr>Debt Sch</vt:lpstr>
      <vt:lpstr>RKA CAPM</vt:lpstr>
      <vt:lpstr>Depreciation Schedule</vt:lpstr>
      <vt:lpstr>RKA P&amp;L</vt:lpstr>
      <vt:lpstr>Masli RKA P&amp;L</vt:lpstr>
      <vt:lpstr>Summary_S1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sharma</dc:creator>
  <cp:lastModifiedBy>Rachit</cp:lastModifiedBy>
  <dcterms:created xsi:type="dcterms:W3CDTF">2020-08-05T15:59:00Z</dcterms:created>
  <dcterms:modified xsi:type="dcterms:W3CDTF">2023-05-29T11:40:33Z</dcterms:modified>
</cp:coreProperties>
</file>