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55" activeTab="2"/>
  </bookViews>
  <sheets>
    <sheet name="Sheet1" sheetId="1" r:id="rId1"/>
    <sheet name="Guideline Method" sheetId="5" r:id="rId2"/>
    <sheet name="Market Value of Lease Hold" sheetId="3" r:id="rId3"/>
    <sheet name="Market Value of Free Hold" sheetId="4" r:id="rId4"/>
  </sheets>
  <definedNames>
    <definedName name="Area">'Guideline Method'!$N$8</definedName>
    <definedName name="Final_Value">'Guideline Method'!$P$8</definedName>
    <definedName name="Guideline_Rate">'Guideline Method'!$O$8</definedName>
  </definedNames>
  <calcPr calcId="152511" iterate="1"/>
</workbook>
</file>

<file path=xl/calcChain.xml><?xml version="1.0" encoding="utf-8"?>
<calcChain xmlns="http://schemas.openxmlformats.org/spreadsheetml/2006/main">
  <c r="L11" i="3" l="1"/>
  <c r="L10" i="3"/>
  <c r="L9" i="3"/>
  <c r="L8" i="3"/>
  <c r="L6" i="3"/>
  <c r="P10" i="5" l="1"/>
  <c r="P9" i="5"/>
  <c r="P8" i="5"/>
  <c r="M10" i="5"/>
  <c r="N10" i="5"/>
  <c r="L10" i="5"/>
  <c r="J5" i="3"/>
  <c r="I5" i="3"/>
  <c r="I7" i="3" s="1"/>
  <c r="L7" i="4"/>
  <c r="L8" i="4" s="1"/>
  <c r="K7" i="4"/>
  <c r="K8" i="4" s="1"/>
  <c r="J7" i="4"/>
  <c r="J8" i="4" s="1"/>
  <c r="L5" i="3" l="1"/>
  <c r="L7" i="3" s="1"/>
  <c r="J7" i="3"/>
  <c r="I15" i="4" s="1"/>
  <c r="N7" i="4"/>
  <c r="N8" i="4" s="1"/>
  <c r="O11" i="3" l="1"/>
  <c r="L26" i="1"/>
  <c r="M26" i="1"/>
  <c r="K26" i="1"/>
  <c r="K25" i="1"/>
  <c r="M25" i="1"/>
  <c r="K24" i="1"/>
  <c r="M24" i="1"/>
  <c r="K23" i="1"/>
  <c r="M23" i="1"/>
  <c r="K22" i="1"/>
  <c r="M22" i="1"/>
  <c r="K21" i="1"/>
  <c r="M21" i="1"/>
  <c r="K20" i="1"/>
  <c r="M20" i="1"/>
  <c r="K19" i="1"/>
  <c r="M19" i="1"/>
  <c r="K18" i="1"/>
  <c r="M18" i="1"/>
  <c r="K17" i="1"/>
  <c r="M17" i="1"/>
  <c r="K16" i="1"/>
  <c r="M16" i="1"/>
  <c r="K15" i="1"/>
  <c r="M15" i="1"/>
  <c r="K14" i="1"/>
  <c r="M14" i="1"/>
  <c r="K13" i="1"/>
  <c r="M13" i="1"/>
  <c r="K12" i="1"/>
  <c r="M12" i="1"/>
  <c r="K11" i="1"/>
  <c r="M11" i="1"/>
  <c r="M8" i="1"/>
  <c r="M9" i="1"/>
  <c r="M10" i="1"/>
  <c r="M7" i="1"/>
  <c r="K8" i="1"/>
  <c r="K9" i="1"/>
  <c r="K10" i="1"/>
  <c r="K7" i="1"/>
</calcChain>
</file>

<file path=xl/sharedStrings.xml><?xml version="1.0" encoding="utf-8"?>
<sst xmlns="http://schemas.openxmlformats.org/spreadsheetml/2006/main" count="112" uniqueCount="44">
  <si>
    <t>Sr.No</t>
  </si>
  <si>
    <t>Particular</t>
  </si>
  <si>
    <t>Gata No.</t>
  </si>
  <si>
    <t>Area (Acres)</t>
  </si>
  <si>
    <t>Area (Hectares)</t>
  </si>
  <si>
    <t>Area (Sq.mtr)</t>
  </si>
  <si>
    <t>Nature of Land</t>
  </si>
  <si>
    <t>Free Hold</t>
  </si>
  <si>
    <t>383 M</t>
  </si>
  <si>
    <t>378 M</t>
  </si>
  <si>
    <t>LAND AREA DESCRIPTION OF BEL-MAQSOODPUR</t>
  </si>
  <si>
    <t>Ash Dyke Land Sale Deed 1 Part-I</t>
  </si>
  <si>
    <t>Ash Dyke Land Sale Deed 1 Part-II</t>
  </si>
  <si>
    <t>Ash Dyke Land Sale Deed 1 Part-III</t>
  </si>
  <si>
    <t xml:space="preserve">Ash Dyke Land Sale Deed 2 </t>
  </si>
  <si>
    <t>Power Plant Land</t>
  </si>
  <si>
    <t>Lease Hold</t>
  </si>
  <si>
    <t>54 M</t>
  </si>
  <si>
    <t>45 M</t>
  </si>
  <si>
    <r>
      <rPr>
        <b/>
        <sz val="11"/>
        <color theme="1"/>
        <rFont val="Calibri"/>
        <family val="2"/>
        <scheme val="minor"/>
      </rPr>
      <t xml:space="preserve">NOTE:- </t>
    </r>
    <r>
      <rPr>
        <i/>
        <sz val="11"/>
        <color theme="1"/>
        <rFont val="Calibri"/>
        <family val="2"/>
        <scheme val="minor"/>
      </rPr>
      <t xml:space="preserve">All the information related to the land area are provided to us by the company and are relied upon in good faith. Details regarding the circle rate of the subject land has been taken from the Stamp and Registration Department of Uttar Pradesh (Link: </t>
    </r>
    <r>
      <rPr>
        <i/>
        <u/>
        <sz val="11"/>
        <color theme="4" tint="-0.249977111117893"/>
        <rFont val="Calibri"/>
        <family val="2"/>
        <scheme val="minor"/>
      </rPr>
      <t>https://igrsup.gov.in/igrsup/getUploadRateListDocForUser</t>
    </r>
    <r>
      <rPr>
        <i/>
        <sz val="11"/>
        <color theme="1"/>
        <rFont val="Calibri"/>
        <family val="2"/>
        <scheme val="minor"/>
      </rPr>
      <t xml:space="preserve"> )</t>
    </r>
  </si>
  <si>
    <t xml:space="preserve">Free Hold </t>
  </si>
  <si>
    <t>Ash Dyke Land</t>
  </si>
  <si>
    <t>Village Muradabad, Pargana &amp; Tehsil Bisalpur, District Pilibhit, Uttar Pradesh</t>
  </si>
  <si>
    <t>Government Guideline Value (INR)</t>
  </si>
  <si>
    <t xml:space="preserve">Government Guideline Rate (INR) per Sq.mtr </t>
  </si>
  <si>
    <t>Area (Hect.)</t>
  </si>
  <si>
    <t>Gata No</t>
  </si>
  <si>
    <t>Locations</t>
  </si>
  <si>
    <t>GOVERNMENT GUIDELINE VALUATION OF BAJAJ ENERGY LIMITED-BARHERA, PILIBHIT</t>
  </si>
  <si>
    <t>ASH DYKE LAND VALUATION OF BAJAJ ENERGY LIMITED-BARHERA, PILIBHIT</t>
  </si>
  <si>
    <t>Prevailing Market Rate per Acres</t>
  </si>
  <si>
    <t>Fair Market Value of Free hold Land (INR)</t>
  </si>
  <si>
    <r>
      <rPr>
        <b/>
        <sz val="11"/>
        <color theme="1"/>
        <rFont val="Calibri"/>
        <family val="2"/>
        <scheme val="minor"/>
      </rPr>
      <t xml:space="preserve">NOTE:- </t>
    </r>
    <r>
      <rPr>
        <i/>
        <sz val="11"/>
        <color theme="1"/>
        <rFont val="Calibri"/>
        <family val="2"/>
        <scheme val="minor"/>
      </rPr>
      <t xml:space="preserve">All the information related to the land area are provided to us by the company and are relied upon in good faith. </t>
    </r>
  </si>
  <si>
    <t>Kuiya Maholia Village, Ward &amp; Tehsil Powayan,Shahjahanpur, Uttar Pradesh</t>
  </si>
  <si>
    <t xml:space="preserve">376, 378 M, 383 M, 376  </t>
  </si>
  <si>
    <t>Village Maqsoodpur, Ward &amp; Tehsil- Powayan, District Shahjahanpur, Uttar Pradesh</t>
  </si>
  <si>
    <t>29,30,40,41,42,43,54M,79,4,5,45M,49,12,43,45M</t>
  </si>
  <si>
    <t xml:space="preserve"> VALUATION OF LAND BAJAJ ENERGY LIMITED-MAQSOODPUR, SHAHJAHANPUR, UTTAR PRADESH</t>
  </si>
  <si>
    <r>
      <t>Adopted Market Rate</t>
    </r>
    <r>
      <rPr>
        <i/>
        <sz val="11"/>
        <color theme="0"/>
        <rFont val="Calibri"/>
        <family val="2"/>
        <scheme val="minor"/>
      </rPr>
      <t xml:space="preserve"> (INR/Acre)</t>
    </r>
  </si>
  <si>
    <t>Prospective Fair Market Value of Land</t>
  </si>
  <si>
    <t>Final Value of Land</t>
  </si>
  <si>
    <t>[+] Premium for Non Agricultural Land (5%)</t>
  </si>
  <si>
    <t>[+] Site Development &amp; Levelling Cost (INR 250000 per Acres)</t>
  </si>
  <si>
    <t>[+] Contigous Cost &amp; Effort Consideration to cover all administrative Cost, effort towards land acquisition &amp; consolidation (10%)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</si>
</sst>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0.0"/>
    <numFmt numFmtId="165" formatCode="0.0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i/>
      <sz val="11"/>
      <color theme="1"/>
      <name val="Calibri"/>
      <family val="2"/>
      <scheme val="minor"/>
    </font>
    <font>
      <i/>
      <u/>
      <sz val="11"/>
      <color theme="4" tint="-0.249977111117893"/>
      <name val="Calibri"/>
      <family val="2"/>
      <scheme val="minor"/>
    </font>
    <font>
      <i/>
      <sz val="11"/>
      <color theme="0"/>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4"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47">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1" fillId="2" borderId="2" xfId="0" applyFont="1" applyFill="1" applyBorder="1" applyAlignment="1">
      <alignment horizontal="center" vertical="center" wrapText="1"/>
    </xf>
    <xf numFmtId="0" fontId="0" fillId="0" borderId="1" xfId="0" applyFill="1" applyBorder="1" applyAlignment="1">
      <alignment horizontal="center"/>
    </xf>
    <xf numFmtId="2" fontId="0" fillId="0" borderId="1" xfId="0" applyNumberFormat="1" applyBorder="1" applyAlignment="1">
      <alignment horizontal="left" vertical="center" indent="3"/>
    </xf>
    <xf numFmtId="2" fontId="0" fillId="0" borderId="1" xfId="0" applyNumberFormat="1" applyBorder="1" applyAlignment="1">
      <alignment horizontal="left" indent="3"/>
    </xf>
    <xf numFmtId="2" fontId="0" fillId="0" borderId="1" xfId="0" applyNumberFormat="1" applyFill="1" applyBorder="1" applyAlignment="1">
      <alignment horizontal="left" indent="3"/>
    </xf>
    <xf numFmtId="164" fontId="0" fillId="0" borderId="1" xfId="0" applyNumberFormat="1" applyBorder="1" applyAlignment="1">
      <alignment horizontal="center"/>
    </xf>
    <xf numFmtId="164" fontId="0" fillId="0" borderId="1" xfId="0" applyNumberFormat="1" applyFill="1" applyBorder="1" applyAlignment="1">
      <alignment horizontal="center"/>
    </xf>
    <xf numFmtId="2" fontId="2" fillId="0" borderId="1" xfId="0" applyNumberFormat="1" applyFont="1" applyBorder="1" applyAlignment="1">
      <alignment horizontal="center" vertical="center"/>
    </xf>
    <xf numFmtId="44" fontId="0" fillId="0" borderId="0" xfId="0" applyNumberFormat="1"/>
    <xf numFmtId="0" fontId="0" fillId="0" borderId="0" xfId="0" applyAlignment="1">
      <alignment horizontal="center" vertical="center"/>
    </xf>
    <xf numFmtId="44" fontId="0" fillId="0" borderId="9" xfId="0" applyNumberFormat="1" applyBorder="1"/>
    <xf numFmtId="0" fontId="0" fillId="0" borderId="10" xfId="0" applyBorder="1"/>
    <xf numFmtId="44" fontId="0" fillId="0" borderId="9" xfId="0" applyNumberFormat="1" applyBorder="1" applyAlignment="1">
      <alignment horizontal="center" vertical="center"/>
    </xf>
    <xf numFmtId="44"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xf>
    <xf numFmtId="165" fontId="0" fillId="0" borderId="1" xfId="0" applyNumberFormat="1" applyBorder="1" applyAlignment="1">
      <alignment horizontal="center" vertical="center"/>
    </xf>
    <xf numFmtId="44" fontId="1" fillId="3" borderId="9" xfId="0" applyNumberFormat="1" applyFont="1" applyFill="1" applyBorder="1" applyAlignment="1">
      <alignment horizontal="center" vertical="center" wrapText="1"/>
    </xf>
    <xf numFmtId="4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0" xfId="0" applyFont="1" applyFill="1" applyBorder="1" applyAlignment="1">
      <alignment horizontal="center" vertical="center"/>
    </xf>
    <xf numFmtId="44" fontId="0" fillId="0" borderId="0" xfId="1" applyFont="1"/>
    <xf numFmtId="44" fontId="2" fillId="0" borderId="9" xfId="0" applyNumberFormat="1" applyFont="1" applyBorder="1"/>
    <xf numFmtId="2" fontId="0" fillId="0" borderId="1" xfId="0" applyNumberFormat="1" applyBorder="1" applyAlignment="1">
      <alignment horizontal="center" vertical="center"/>
    </xf>
    <xf numFmtId="0" fontId="0" fillId="0" borderId="1" xfId="0" applyBorder="1" applyAlignment="1">
      <alignment horizontal="left" vertical="center" wrapText="1"/>
    </xf>
    <xf numFmtId="44" fontId="0" fillId="0" borderId="9" xfId="0" applyNumberFormat="1" applyFont="1" applyBorder="1" applyAlignment="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2" fillId="0" borderId="10" xfId="0" applyFont="1" applyBorder="1" applyAlignment="1">
      <alignment horizontal="right"/>
    </xf>
    <xf numFmtId="0" fontId="2" fillId="0" borderId="1" xfId="0" applyFont="1" applyBorder="1" applyAlignment="1">
      <alignment horizontal="right"/>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2</xdr:row>
      <xdr:rowOff>38100</xdr:rowOff>
    </xdr:from>
    <xdr:to>
      <xdr:col>5</xdr:col>
      <xdr:colOff>66675</xdr:colOff>
      <xdr:row>2</xdr:row>
      <xdr:rowOff>514350</xdr:rowOff>
    </xdr:to>
    <xdr:pic>
      <xdr:nvPicPr>
        <xdr:cNvPr id="2" name="Picture 1" descr="C:\Users\MENTOR2\Desktop\logo.jpg"/>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1952625" y="428625"/>
          <a:ext cx="1314450" cy="476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4:M26"/>
  <sheetViews>
    <sheetView topLeftCell="A6" workbookViewId="0">
      <selection activeCell="J11" sqref="J11:J16"/>
    </sheetView>
  </sheetViews>
  <sheetFormatPr defaultRowHeight="15" x14ac:dyDescent="0.25"/>
  <cols>
    <col min="8" max="8" width="31" customWidth="1"/>
    <col min="9" max="9" width="13.28515625" customWidth="1"/>
    <col min="10" max="10" width="9.42578125" customWidth="1"/>
    <col min="11" max="11" width="11.42578125" customWidth="1"/>
    <col min="12" max="12" width="10" customWidth="1"/>
    <col min="13" max="13" width="10.7109375" customWidth="1"/>
  </cols>
  <sheetData>
    <row r="4" spans="7:13" ht="15.75" thickBot="1" x14ac:dyDescent="0.3"/>
    <row r="5" spans="7:13" ht="35.25" customHeight="1" thickBot="1" x14ac:dyDescent="0.3">
      <c r="G5" s="34" t="s">
        <v>10</v>
      </c>
      <c r="H5" s="35"/>
      <c r="I5" s="35"/>
      <c r="J5" s="35"/>
      <c r="K5" s="35"/>
      <c r="L5" s="35"/>
      <c r="M5" s="36"/>
    </row>
    <row r="6" spans="7:13" ht="33.75" customHeight="1" x14ac:dyDescent="0.25">
      <c r="G6" s="5" t="s">
        <v>0</v>
      </c>
      <c r="H6" s="5" t="s">
        <v>1</v>
      </c>
      <c r="I6" s="5" t="s">
        <v>6</v>
      </c>
      <c r="J6" s="5" t="s">
        <v>2</v>
      </c>
      <c r="K6" s="5" t="s">
        <v>4</v>
      </c>
      <c r="L6" s="5" t="s">
        <v>3</v>
      </c>
      <c r="M6" s="5" t="s">
        <v>5</v>
      </c>
    </row>
    <row r="7" spans="7:13" x14ac:dyDescent="0.25">
      <c r="G7" s="3">
        <v>1</v>
      </c>
      <c r="H7" s="1" t="s">
        <v>11</v>
      </c>
      <c r="I7" s="3" t="s">
        <v>7</v>
      </c>
      <c r="J7" s="3">
        <v>376</v>
      </c>
      <c r="K7" s="7">
        <f>L7/2.47</f>
        <v>1.6194331983805668</v>
      </c>
      <c r="L7" s="3">
        <v>4</v>
      </c>
      <c r="M7" s="4">
        <f>L7*4046.86</f>
        <v>16187.44</v>
      </c>
    </row>
    <row r="8" spans="7:13" x14ac:dyDescent="0.25">
      <c r="G8" s="3">
        <v>2</v>
      </c>
      <c r="H8" s="1" t="s">
        <v>12</v>
      </c>
      <c r="I8" s="3" t="s">
        <v>7</v>
      </c>
      <c r="J8" s="3" t="s">
        <v>9</v>
      </c>
      <c r="K8" s="7">
        <f t="shared" ref="K8:K25" si="0">L8/2.47</f>
        <v>2.3441295546558703</v>
      </c>
      <c r="L8" s="3">
        <v>5.79</v>
      </c>
      <c r="M8" s="4">
        <f t="shared" ref="M8:M25" si="1">L8*4046.86</f>
        <v>23431.3194</v>
      </c>
    </row>
    <row r="9" spans="7:13" x14ac:dyDescent="0.25">
      <c r="G9" s="3">
        <v>3</v>
      </c>
      <c r="H9" s="1" t="s">
        <v>13</v>
      </c>
      <c r="I9" s="3" t="s">
        <v>7</v>
      </c>
      <c r="J9" s="3" t="s">
        <v>8</v>
      </c>
      <c r="K9" s="7">
        <f t="shared" si="0"/>
        <v>8.9068825910931168E-2</v>
      </c>
      <c r="L9" s="3">
        <v>0.22</v>
      </c>
      <c r="M9" s="4">
        <f t="shared" si="1"/>
        <v>890.30920000000003</v>
      </c>
    </row>
    <row r="10" spans="7:13" x14ac:dyDescent="0.25">
      <c r="G10" s="3">
        <v>4</v>
      </c>
      <c r="H10" s="1" t="s">
        <v>14</v>
      </c>
      <c r="I10" s="3" t="s">
        <v>7</v>
      </c>
      <c r="J10" s="3">
        <v>376</v>
      </c>
      <c r="K10" s="7">
        <f t="shared" si="0"/>
        <v>1.2914979757085019</v>
      </c>
      <c r="L10" s="3">
        <v>3.19</v>
      </c>
      <c r="M10" s="4">
        <f t="shared" si="1"/>
        <v>12909.483400000001</v>
      </c>
    </row>
    <row r="11" spans="7:13" x14ac:dyDescent="0.25">
      <c r="G11" s="3">
        <v>5</v>
      </c>
      <c r="H11" s="1" t="s">
        <v>15</v>
      </c>
      <c r="I11" s="3" t="s">
        <v>16</v>
      </c>
      <c r="J11" s="2">
        <v>29</v>
      </c>
      <c r="K11" s="8">
        <f t="shared" si="0"/>
        <v>0.16194331983805668</v>
      </c>
      <c r="L11" s="2">
        <v>0.4</v>
      </c>
      <c r="M11" s="10">
        <f t="shared" si="1"/>
        <v>1618.7440000000001</v>
      </c>
    </row>
    <row r="12" spans="7:13" x14ac:dyDescent="0.25">
      <c r="G12" s="3">
        <v>6</v>
      </c>
      <c r="H12" s="1" t="s">
        <v>15</v>
      </c>
      <c r="I12" s="3" t="s">
        <v>16</v>
      </c>
      <c r="J12" s="2">
        <v>30</v>
      </c>
      <c r="K12" s="8">
        <f t="shared" si="0"/>
        <v>0.12955465587044535</v>
      </c>
      <c r="L12" s="2">
        <v>0.32</v>
      </c>
      <c r="M12" s="10">
        <f t="shared" si="1"/>
        <v>1294.9952000000001</v>
      </c>
    </row>
    <row r="13" spans="7:13" x14ac:dyDescent="0.25">
      <c r="G13" s="3">
        <v>7</v>
      </c>
      <c r="H13" s="1" t="s">
        <v>15</v>
      </c>
      <c r="I13" s="3" t="s">
        <v>16</v>
      </c>
      <c r="J13" s="2">
        <v>40</v>
      </c>
      <c r="K13" s="8">
        <f t="shared" si="0"/>
        <v>2.5141700404858298</v>
      </c>
      <c r="L13" s="2">
        <v>6.21</v>
      </c>
      <c r="M13" s="10">
        <f t="shared" si="1"/>
        <v>25131.000599999999</v>
      </c>
    </row>
    <row r="14" spans="7:13" x14ac:dyDescent="0.25">
      <c r="G14" s="3">
        <v>8</v>
      </c>
      <c r="H14" s="1" t="s">
        <v>15</v>
      </c>
      <c r="I14" s="3" t="s">
        <v>16</v>
      </c>
      <c r="J14" s="2">
        <v>41</v>
      </c>
      <c r="K14" s="8">
        <f t="shared" si="0"/>
        <v>1.2469635627530364</v>
      </c>
      <c r="L14" s="2">
        <v>3.08</v>
      </c>
      <c r="M14" s="10">
        <f t="shared" si="1"/>
        <v>12464.328800000001</v>
      </c>
    </row>
    <row r="15" spans="7:13" x14ac:dyDescent="0.25">
      <c r="G15" s="3">
        <v>9</v>
      </c>
      <c r="H15" s="1" t="s">
        <v>15</v>
      </c>
      <c r="I15" s="3" t="s">
        <v>16</v>
      </c>
      <c r="J15" s="2">
        <v>42</v>
      </c>
      <c r="K15" s="8">
        <f t="shared" si="0"/>
        <v>0.82591093117408898</v>
      </c>
      <c r="L15" s="2">
        <v>2.04</v>
      </c>
      <c r="M15" s="10">
        <f t="shared" si="1"/>
        <v>8255.5944</v>
      </c>
    </row>
    <row r="16" spans="7:13" x14ac:dyDescent="0.25">
      <c r="G16" s="3">
        <v>10</v>
      </c>
      <c r="H16" s="1" t="s">
        <v>15</v>
      </c>
      <c r="I16" s="3" t="s">
        <v>16</v>
      </c>
      <c r="J16" s="2">
        <v>43</v>
      </c>
      <c r="K16" s="8">
        <f t="shared" si="0"/>
        <v>0.31578947368421051</v>
      </c>
      <c r="L16" s="2">
        <v>0.78</v>
      </c>
      <c r="M16" s="10">
        <f t="shared" si="1"/>
        <v>3156.5508</v>
      </c>
    </row>
    <row r="17" spans="7:13" x14ac:dyDescent="0.25">
      <c r="G17" s="3">
        <v>11</v>
      </c>
      <c r="H17" s="1" t="s">
        <v>15</v>
      </c>
      <c r="I17" s="3" t="s">
        <v>16</v>
      </c>
      <c r="J17" s="2" t="s">
        <v>17</v>
      </c>
      <c r="K17" s="9">
        <f t="shared" si="0"/>
        <v>1.2186234817813764</v>
      </c>
      <c r="L17" s="6">
        <v>3.01</v>
      </c>
      <c r="M17" s="11">
        <f t="shared" si="1"/>
        <v>12181.0486</v>
      </c>
    </row>
    <row r="18" spans="7:13" x14ac:dyDescent="0.25">
      <c r="G18" s="3">
        <v>12</v>
      </c>
      <c r="H18" s="1" t="s">
        <v>15</v>
      </c>
      <c r="I18" s="3" t="s">
        <v>16</v>
      </c>
      <c r="J18" s="2">
        <v>79</v>
      </c>
      <c r="K18" s="9">
        <f t="shared" si="0"/>
        <v>0.20242914979757085</v>
      </c>
      <c r="L18" s="6">
        <v>0.5</v>
      </c>
      <c r="M18" s="11">
        <f t="shared" si="1"/>
        <v>2023.43</v>
      </c>
    </row>
    <row r="19" spans="7:13" x14ac:dyDescent="0.25">
      <c r="G19" s="3">
        <v>13</v>
      </c>
      <c r="H19" s="1" t="s">
        <v>15</v>
      </c>
      <c r="I19" s="3" t="s">
        <v>16</v>
      </c>
      <c r="J19" s="2">
        <v>4</v>
      </c>
      <c r="K19" s="9">
        <f t="shared" si="0"/>
        <v>8.0971659919028341E-2</v>
      </c>
      <c r="L19" s="6">
        <v>0.2</v>
      </c>
      <c r="M19" s="11">
        <f t="shared" si="1"/>
        <v>809.37200000000007</v>
      </c>
    </row>
    <row r="20" spans="7:13" x14ac:dyDescent="0.25">
      <c r="G20" s="3">
        <v>14</v>
      </c>
      <c r="H20" s="1" t="s">
        <v>15</v>
      </c>
      <c r="I20" s="3" t="s">
        <v>16</v>
      </c>
      <c r="J20" s="2">
        <v>5</v>
      </c>
      <c r="K20" s="9">
        <f t="shared" si="0"/>
        <v>6.4777327935222673E-2</v>
      </c>
      <c r="L20" s="6">
        <v>0.16</v>
      </c>
      <c r="M20" s="11">
        <f t="shared" si="1"/>
        <v>647.49760000000003</v>
      </c>
    </row>
    <row r="21" spans="7:13" x14ac:dyDescent="0.25">
      <c r="G21" s="3">
        <v>15</v>
      </c>
      <c r="H21" s="1" t="s">
        <v>15</v>
      </c>
      <c r="I21" s="3" t="s">
        <v>16</v>
      </c>
      <c r="J21" s="2" t="s">
        <v>18</v>
      </c>
      <c r="K21" s="9">
        <f t="shared" si="0"/>
        <v>8.0971659919028341E-2</v>
      </c>
      <c r="L21" s="6">
        <v>0.2</v>
      </c>
      <c r="M21" s="11">
        <f t="shared" si="1"/>
        <v>809.37200000000007</v>
      </c>
    </row>
    <row r="22" spans="7:13" x14ac:dyDescent="0.25">
      <c r="G22" s="3">
        <v>16</v>
      </c>
      <c r="H22" s="1" t="s">
        <v>15</v>
      </c>
      <c r="I22" s="3" t="s">
        <v>16</v>
      </c>
      <c r="J22" s="2">
        <v>49</v>
      </c>
      <c r="K22" s="9">
        <f t="shared" si="0"/>
        <v>4.048582995951417E-2</v>
      </c>
      <c r="L22" s="6">
        <v>0.1</v>
      </c>
      <c r="M22" s="11">
        <f t="shared" si="1"/>
        <v>404.68600000000004</v>
      </c>
    </row>
    <row r="23" spans="7:13" x14ac:dyDescent="0.25">
      <c r="G23" s="3">
        <v>17</v>
      </c>
      <c r="H23" s="1" t="s">
        <v>15</v>
      </c>
      <c r="I23" s="3" t="s">
        <v>16</v>
      </c>
      <c r="J23" s="2">
        <v>12</v>
      </c>
      <c r="K23" s="9">
        <f t="shared" si="0"/>
        <v>8.0971659919028341E-2</v>
      </c>
      <c r="L23" s="6">
        <v>0.2</v>
      </c>
      <c r="M23" s="11">
        <f t="shared" si="1"/>
        <v>809.37200000000007</v>
      </c>
    </row>
    <row r="24" spans="7:13" x14ac:dyDescent="0.25">
      <c r="G24" s="3">
        <v>18</v>
      </c>
      <c r="H24" s="1" t="s">
        <v>15</v>
      </c>
      <c r="I24" s="3" t="s">
        <v>16</v>
      </c>
      <c r="J24" s="2">
        <v>43</v>
      </c>
      <c r="K24" s="9">
        <f t="shared" si="0"/>
        <v>4.048582995951417E-2</v>
      </c>
      <c r="L24" s="6">
        <v>0.1</v>
      </c>
      <c r="M24" s="11">
        <f t="shared" si="1"/>
        <v>404.68600000000004</v>
      </c>
    </row>
    <row r="25" spans="7:13" x14ac:dyDescent="0.25">
      <c r="G25" s="3">
        <v>19</v>
      </c>
      <c r="H25" s="1" t="s">
        <v>15</v>
      </c>
      <c r="I25" s="3" t="s">
        <v>16</v>
      </c>
      <c r="J25" s="2" t="s">
        <v>18</v>
      </c>
      <c r="K25" s="9">
        <f t="shared" si="0"/>
        <v>0.14170040485829957</v>
      </c>
      <c r="L25" s="6">
        <v>0.35</v>
      </c>
      <c r="M25" s="11">
        <f t="shared" si="1"/>
        <v>1416.4010000000001</v>
      </c>
    </row>
    <row r="26" spans="7:13" x14ac:dyDescent="0.25">
      <c r="G26" s="1"/>
      <c r="H26" s="1"/>
      <c r="I26" s="1"/>
      <c r="J26" s="1"/>
      <c r="K26" s="12">
        <f>SUM(K7:K25)</f>
        <v>12.489878542510121</v>
      </c>
      <c r="L26" s="12">
        <f t="shared" ref="L26:M26" si="2">SUM(L7:L25)</f>
        <v>30.85</v>
      </c>
      <c r="M26" s="12">
        <f t="shared" si="2"/>
        <v>124845.63100000001</v>
      </c>
    </row>
  </sheetData>
  <mergeCells count="1">
    <mergeCell ref="G5:M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5:W11"/>
  <sheetViews>
    <sheetView topLeftCell="F4" workbookViewId="0">
      <selection activeCell="Q8" sqref="Q8"/>
    </sheetView>
  </sheetViews>
  <sheetFormatPr defaultRowHeight="15" x14ac:dyDescent="0.25"/>
  <cols>
    <col min="7" max="7" width="6.28515625" customWidth="1"/>
    <col min="8" max="8" width="16.42578125" bestFit="1" customWidth="1"/>
    <col min="9" max="9" width="30.42578125" customWidth="1"/>
    <col min="10" max="10" width="13.140625" style="14" customWidth="1"/>
    <col min="11" max="11" width="22.5703125" customWidth="1"/>
    <col min="12" max="12" width="7.85546875" customWidth="1"/>
    <col min="13" max="13" width="8.28515625" customWidth="1"/>
    <col min="14" max="14" width="9.5703125" bestFit="1" customWidth="1"/>
    <col min="15" max="15" width="12.85546875" style="13" customWidth="1"/>
    <col min="16" max="16" width="17.85546875" style="13" customWidth="1"/>
    <col min="23" max="23" width="0" hidden="1" customWidth="1"/>
  </cols>
  <sheetData>
    <row r="5" spans="7:23" ht="15.75" thickBot="1" x14ac:dyDescent="0.3"/>
    <row r="6" spans="7:23" ht="48" customHeight="1" x14ac:dyDescent="0.25">
      <c r="G6" s="37" t="s">
        <v>28</v>
      </c>
      <c r="H6" s="38"/>
      <c r="I6" s="38"/>
      <c r="J6" s="38"/>
      <c r="K6" s="38"/>
      <c r="L6" s="38"/>
      <c r="M6" s="38"/>
      <c r="N6" s="38"/>
      <c r="O6" s="38"/>
      <c r="P6" s="39"/>
    </row>
    <row r="7" spans="7:23" ht="71.25" customHeight="1" x14ac:dyDescent="0.25">
      <c r="G7" s="28" t="s">
        <v>0</v>
      </c>
      <c r="H7" s="27" t="s">
        <v>1</v>
      </c>
      <c r="I7" s="27" t="s">
        <v>27</v>
      </c>
      <c r="J7" s="26" t="s">
        <v>6</v>
      </c>
      <c r="K7" s="27" t="s">
        <v>26</v>
      </c>
      <c r="L7" s="26" t="s">
        <v>25</v>
      </c>
      <c r="M7" s="26" t="s">
        <v>3</v>
      </c>
      <c r="N7" s="26" t="s">
        <v>5</v>
      </c>
      <c r="O7" s="25" t="s">
        <v>24</v>
      </c>
      <c r="P7" s="24" t="s">
        <v>23</v>
      </c>
    </row>
    <row r="8" spans="7:23" ht="42.75" customHeight="1" x14ac:dyDescent="0.25">
      <c r="G8" s="22">
        <v>1</v>
      </c>
      <c r="H8" s="21" t="s">
        <v>21</v>
      </c>
      <c r="I8" s="21" t="s">
        <v>33</v>
      </c>
      <c r="J8" s="3" t="s">
        <v>20</v>
      </c>
      <c r="K8" s="21" t="s">
        <v>34</v>
      </c>
      <c r="L8" s="31">
        <v>5.3441295546558703</v>
      </c>
      <c r="M8" s="23">
        <v>13.2</v>
      </c>
      <c r="N8" s="19">
        <v>53418.552000000011</v>
      </c>
      <c r="O8" s="18">
        <v>3000</v>
      </c>
      <c r="P8" s="17">
        <f>Guideline_Rate*Area</f>
        <v>160255656.00000003</v>
      </c>
      <c r="W8" t="s">
        <v>20</v>
      </c>
    </row>
    <row r="9" spans="7:23" ht="47.25" customHeight="1" x14ac:dyDescent="0.25">
      <c r="G9" s="22">
        <v>2</v>
      </c>
      <c r="H9" s="21" t="s">
        <v>15</v>
      </c>
      <c r="I9" s="21" t="s">
        <v>22</v>
      </c>
      <c r="J9" s="3" t="s">
        <v>16</v>
      </c>
      <c r="K9" s="21" t="s">
        <v>36</v>
      </c>
      <c r="L9" s="3">
        <v>7.1457489878542519</v>
      </c>
      <c r="M9" s="23">
        <v>17.650000000000002</v>
      </c>
      <c r="N9" s="19">
        <v>71427.079000000012</v>
      </c>
      <c r="O9" s="18">
        <v>6000</v>
      </c>
      <c r="P9" s="17">
        <f>O9*N9</f>
        <v>428562474.00000006</v>
      </c>
      <c r="W9" t="s">
        <v>16</v>
      </c>
    </row>
    <row r="10" spans="7:23" x14ac:dyDescent="0.25">
      <c r="G10" s="16"/>
      <c r="H10" s="1"/>
      <c r="I10" s="1"/>
      <c r="J10" s="3"/>
      <c r="K10" s="1"/>
      <c r="L10" s="31">
        <f>SUM(L8:L9)</f>
        <v>12.489878542510123</v>
      </c>
      <c r="M10" s="31">
        <f t="shared" ref="M10:N10" si="0">SUM(M8:M9)</f>
        <v>30.85</v>
      </c>
      <c r="N10" s="31">
        <f t="shared" si="0"/>
        <v>124845.63100000002</v>
      </c>
      <c r="O10" s="1"/>
      <c r="P10" s="15">
        <f>SUM(P8:P9)</f>
        <v>588818130.00000012</v>
      </c>
    </row>
    <row r="11" spans="7:23" ht="32.25" customHeight="1" thickBot="1" x14ac:dyDescent="0.3">
      <c r="G11" s="40" t="s">
        <v>19</v>
      </c>
      <c r="H11" s="41"/>
      <c r="I11" s="41"/>
      <c r="J11" s="41"/>
      <c r="K11" s="41"/>
      <c r="L11" s="41"/>
      <c r="M11" s="41"/>
      <c r="N11" s="41"/>
      <c r="O11" s="41"/>
      <c r="P11" s="42"/>
    </row>
  </sheetData>
  <scenarios current="2" sqref="P11">
    <scenario name="Scenerio_1" locked="1" count="3" user="Author" comment="Created by Author on 17-06-2019">
      <inputCells r="P8" val="275115060"/>
      <inputCells r="O8" val="5000" numFmtId="44"/>
      <inputCells r="N8" val="68778.765"/>
    </scenario>
    <scenario name="Scenerio_2" locked="1" count="3" user="Author" comment="Created by Author on 17-06-2019">
      <inputCells r="P8" val="275115060"/>
      <inputCells r="O8" val="4000" numFmtId="44"/>
      <inputCells r="N8" val="68778.765"/>
    </scenario>
    <scenario name="Scenerio_3" locked="1" count="3" user="Author" comment="Created by Author on 17-06-2019">
      <inputCells r="P8" val="275115060"/>
      <inputCells r="O8" val="6000" numFmtId="44"/>
      <inputCells r="N8" val="68778.765"/>
    </scenario>
  </scenarios>
  <mergeCells count="2">
    <mergeCell ref="G6:P6"/>
    <mergeCell ref="G11:P11"/>
  </mergeCells>
  <dataValidations count="1">
    <dataValidation type="list" allowBlank="1" showInputMessage="1" showErrorMessage="1" sqref="J8:J10">
      <formula1>$W$8:$W$9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O12"/>
  <sheetViews>
    <sheetView tabSelected="1" topLeftCell="C2" workbookViewId="0">
      <selection activeCell="D10" sqref="D10:K10"/>
    </sheetView>
  </sheetViews>
  <sheetFormatPr defaultRowHeight="15" x14ac:dyDescent="0.25"/>
  <cols>
    <col min="4" max="4" width="6.7109375" customWidth="1"/>
    <col min="5" max="5" width="13.85546875" customWidth="1"/>
    <col min="6" max="6" width="33.42578125" customWidth="1"/>
    <col min="7" max="7" width="12.28515625" customWidth="1"/>
    <col min="8" max="8" width="17" customWidth="1"/>
    <col min="9" max="9" width="7.42578125" customWidth="1"/>
    <col min="10" max="10" width="7.85546875" customWidth="1"/>
    <col min="11" max="11" width="18.7109375" customWidth="1"/>
    <col min="12" max="12" width="22.85546875" customWidth="1"/>
    <col min="13" max="13" width="16.85546875" bestFit="1" customWidth="1"/>
    <col min="15" max="15" width="16.85546875" bestFit="1" customWidth="1"/>
  </cols>
  <sheetData>
    <row r="2" spans="4:15" ht="15.75" thickBot="1" x14ac:dyDescent="0.3"/>
    <row r="3" spans="4:15" ht="41.25" customHeight="1" x14ac:dyDescent="0.25">
      <c r="D3" s="37" t="s">
        <v>37</v>
      </c>
      <c r="E3" s="38"/>
      <c r="F3" s="38"/>
      <c r="G3" s="38"/>
      <c r="H3" s="38"/>
      <c r="I3" s="38"/>
      <c r="J3" s="38"/>
      <c r="K3" s="38"/>
      <c r="L3" s="39"/>
    </row>
    <row r="4" spans="4:15" ht="30" x14ac:dyDescent="0.25">
      <c r="D4" s="28" t="s">
        <v>0</v>
      </c>
      <c r="E4" s="27" t="s">
        <v>1</v>
      </c>
      <c r="F4" s="27" t="s">
        <v>27</v>
      </c>
      <c r="G4" s="26" t="s">
        <v>6</v>
      </c>
      <c r="H4" s="27" t="s">
        <v>26</v>
      </c>
      <c r="I4" s="26" t="s">
        <v>25</v>
      </c>
      <c r="J4" s="26" t="s">
        <v>3</v>
      </c>
      <c r="K4" s="25" t="s">
        <v>38</v>
      </c>
      <c r="L4" s="24" t="s">
        <v>39</v>
      </c>
    </row>
    <row r="5" spans="4:15" ht="53.25" customHeight="1" x14ac:dyDescent="0.25">
      <c r="D5" s="22">
        <v>1</v>
      </c>
      <c r="E5" s="21" t="s">
        <v>15</v>
      </c>
      <c r="F5" s="32" t="s">
        <v>35</v>
      </c>
      <c r="G5" s="3" t="s">
        <v>16</v>
      </c>
      <c r="H5" s="21" t="s">
        <v>36</v>
      </c>
      <c r="I5" s="31">
        <f>SUM(Sheet1!K11:K25)</f>
        <v>7.1457489878542519</v>
      </c>
      <c r="J5" s="23">
        <f>SUM(Sheet1!L11:L25)</f>
        <v>17.650000000000002</v>
      </c>
      <c r="K5" s="18">
        <v>3800000</v>
      </c>
      <c r="L5" s="17">
        <f>J5*K5</f>
        <v>67070000.000000007</v>
      </c>
      <c r="O5" s="29"/>
    </row>
    <row r="6" spans="4:15" ht="52.5" customHeight="1" x14ac:dyDescent="0.25">
      <c r="D6" s="22">
        <v>2</v>
      </c>
      <c r="E6" s="3" t="s">
        <v>21</v>
      </c>
      <c r="F6" s="32" t="s">
        <v>33</v>
      </c>
      <c r="G6" s="3" t="s">
        <v>20</v>
      </c>
      <c r="H6" s="20" t="s">
        <v>34</v>
      </c>
      <c r="I6" s="31">
        <v>5.3441295546558703</v>
      </c>
      <c r="J6" s="23">
        <v>13.2</v>
      </c>
      <c r="K6" s="18">
        <v>3800000</v>
      </c>
      <c r="L6" s="17">
        <f>J6*K6</f>
        <v>50160000</v>
      </c>
      <c r="O6" s="29"/>
    </row>
    <row r="7" spans="4:15" x14ac:dyDescent="0.25">
      <c r="D7" s="16"/>
      <c r="E7" s="1"/>
      <c r="F7" s="1"/>
      <c r="G7" s="3"/>
      <c r="H7" s="1"/>
      <c r="I7" s="31">
        <f>SUM(I5:I6)</f>
        <v>12.489878542510123</v>
      </c>
      <c r="J7" s="31">
        <f t="shared" ref="J7" si="0">SUM(J5:J6)</f>
        <v>30.85</v>
      </c>
      <c r="K7" s="1"/>
      <c r="L7" s="30">
        <f>SUM(L5:L6)</f>
        <v>117230000</v>
      </c>
    </row>
    <row r="8" spans="4:15" x14ac:dyDescent="0.25">
      <c r="D8" s="43" t="s">
        <v>41</v>
      </c>
      <c r="E8" s="44"/>
      <c r="F8" s="44"/>
      <c r="G8" s="44"/>
      <c r="H8" s="44"/>
      <c r="I8" s="44"/>
      <c r="J8" s="44"/>
      <c r="K8" s="44"/>
      <c r="L8" s="33">
        <f>L7*5%</f>
        <v>5861500</v>
      </c>
    </row>
    <row r="9" spans="4:15" x14ac:dyDescent="0.25">
      <c r="D9" s="43" t="s">
        <v>42</v>
      </c>
      <c r="E9" s="44"/>
      <c r="F9" s="44"/>
      <c r="G9" s="44"/>
      <c r="H9" s="44"/>
      <c r="I9" s="44"/>
      <c r="J9" s="44"/>
      <c r="K9" s="44"/>
      <c r="L9" s="33">
        <f>J7*250000</f>
        <v>7712500</v>
      </c>
    </row>
    <row r="10" spans="4:15" x14ac:dyDescent="0.25">
      <c r="D10" s="43" t="s">
        <v>43</v>
      </c>
      <c r="E10" s="44"/>
      <c r="F10" s="44"/>
      <c r="G10" s="44"/>
      <c r="H10" s="44"/>
      <c r="I10" s="44"/>
      <c r="J10" s="44"/>
      <c r="K10" s="44"/>
      <c r="L10" s="33">
        <f>10%*L7</f>
        <v>11723000</v>
      </c>
    </row>
    <row r="11" spans="4:15" x14ac:dyDescent="0.25">
      <c r="D11" s="45" t="s">
        <v>40</v>
      </c>
      <c r="E11" s="46"/>
      <c r="F11" s="46"/>
      <c r="G11" s="46"/>
      <c r="H11" s="46"/>
      <c r="I11" s="46"/>
      <c r="J11" s="46"/>
      <c r="K11" s="46"/>
      <c r="L11" s="30">
        <f>L7+L8+L9+L10</f>
        <v>142527000</v>
      </c>
      <c r="M11" s="13"/>
      <c r="O11" s="13">
        <f>L11+'Market Value of Free Hold'!N8</f>
        <v>182127000</v>
      </c>
    </row>
    <row r="12" spans="4:15" ht="39.75" customHeight="1" thickBot="1" x14ac:dyDescent="0.3">
      <c r="D12" s="40" t="s">
        <v>19</v>
      </c>
      <c r="E12" s="41"/>
      <c r="F12" s="41"/>
      <c r="G12" s="41"/>
      <c r="H12" s="41"/>
      <c r="I12" s="41"/>
      <c r="J12" s="41"/>
      <c r="K12" s="41"/>
      <c r="L12" s="42"/>
    </row>
  </sheetData>
  <mergeCells count="6">
    <mergeCell ref="D3:L3"/>
    <mergeCell ref="D9:K9"/>
    <mergeCell ref="D11:K11"/>
    <mergeCell ref="D12:L12"/>
    <mergeCell ref="D8:K8"/>
    <mergeCell ref="D10:K10"/>
  </mergeCells>
  <dataValidations count="2">
    <dataValidation type="list" allowBlank="1" showInputMessage="1" showErrorMessage="1" sqref="G5 G7">
      <formula1>$V$7:$V$12</formula1>
    </dataValidation>
    <dataValidation type="list" allowBlank="1" showInputMessage="1" showErrorMessage="1" sqref="G6">
      <formula1>$U$7:$U$7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N15"/>
  <sheetViews>
    <sheetView workbookViewId="0">
      <selection activeCell="F16" sqref="F16"/>
    </sheetView>
  </sheetViews>
  <sheetFormatPr defaultRowHeight="15" x14ac:dyDescent="0.25"/>
  <cols>
    <col min="6" max="6" width="13.85546875" bestFit="1" customWidth="1"/>
    <col min="7" max="7" width="23.140625" customWidth="1"/>
    <col min="8" max="8" width="11.7109375" customWidth="1"/>
    <col min="9" max="9" width="16.85546875" customWidth="1"/>
    <col min="12" max="12" width="9.5703125" bestFit="1" customWidth="1"/>
    <col min="13" max="13" width="14.28515625" bestFit="1" customWidth="1"/>
    <col min="14" max="14" width="18.42578125" customWidth="1"/>
  </cols>
  <sheetData>
    <row r="4" spans="5:14" ht="15.75" thickBot="1" x14ac:dyDescent="0.3"/>
    <row r="5" spans="5:14" ht="15.75" x14ac:dyDescent="0.25">
      <c r="E5" s="37" t="s">
        <v>29</v>
      </c>
      <c r="F5" s="38"/>
      <c r="G5" s="38"/>
      <c r="H5" s="38"/>
      <c r="I5" s="38"/>
      <c r="J5" s="38"/>
      <c r="K5" s="38"/>
      <c r="L5" s="38"/>
      <c r="M5" s="38"/>
      <c r="N5" s="39"/>
    </row>
    <row r="6" spans="5:14" ht="45" x14ac:dyDescent="0.25">
      <c r="E6" s="28" t="s">
        <v>0</v>
      </c>
      <c r="F6" s="27" t="s">
        <v>1</v>
      </c>
      <c r="G6" s="27" t="s">
        <v>27</v>
      </c>
      <c r="H6" s="26" t="s">
        <v>6</v>
      </c>
      <c r="I6" s="27" t="s">
        <v>26</v>
      </c>
      <c r="J6" s="26" t="s">
        <v>25</v>
      </c>
      <c r="K6" s="26" t="s">
        <v>3</v>
      </c>
      <c r="L6" s="26" t="s">
        <v>5</v>
      </c>
      <c r="M6" s="25" t="s">
        <v>30</v>
      </c>
      <c r="N6" s="24" t="s">
        <v>31</v>
      </c>
    </row>
    <row r="7" spans="5:14" ht="60" x14ac:dyDescent="0.25">
      <c r="E7" s="22">
        <v>1</v>
      </c>
      <c r="F7" s="3" t="s">
        <v>21</v>
      </c>
      <c r="G7" s="21" t="s">
        <v>33</v>
      </c>
      <c r="H7" s="3" t="s">
        <v>20</v>
      </c>
      <c r="I7" s="20" t="s">
        <v>34</v>
      </c>
      <c r="J7" s="31">
        <f>SUM(Sheet1!K7:K10)</f>
        <v>5.3441295546558703</v>
      </c>
      <c r="K7" s="3">
        <f>SUM(Sheet1!L7:L10)</f>
        <v>13.2</v>
      </c>
      <c r="L7" s="19">
        <f>SUM(Sheet1!M7:M10)</f>
        <v>53418.552000000011</v>
      </c>
      <c r="M7" s="18">
        <v>3000000</v>
      </c>
      <c r="N7" s="17">
        <f>M7*K7</f>
        <v>39600000</v>
      </c>
    </row>
    <row r="8" spans="5:14" x14ac:dyDescent="0.25">
      <c r="E8" s="16"/>
      <c r="F8" s="1"/>
      <c r="G8" s="1"/>
      <c r="H8" s="3"/>
      <c r="I8" s="1"/>
      <c r="J8" s="3">
        <f>SUM(J7:J7)</f>
        <v>5.3441295546558703</v>
      </c>
      <c r="K8" s="3">
        <f>SUM(K7:K7)</f>
        <v>13.2</v>
      </c>
      <c r="L8" s="19">
        <f>SUM(L7:L7)</f>
        <v>53418.552000000011</v>
      </c>
      <c r="M8" s="1"/>
      <c r="N8" s="17">
        <f>SUM(N7:N7)</f>
        <v>39600000</v>
      </c>
    </row>
    <row r="9" spans="5:14" ht="15.75" thickBot="1" x14ac:dyDescent="0.3">
      <c r="E9" s="40" t="s">
        <v>32</v>
      </c>
      <c r="F9" s="41"/>
      <c r="G9" s="41"/>
      <c r="H9" s="41"/>
      <c r="I9" s="41"/>
      <c r="J9" s="41"/>
      <c r="K9" s="41"/>
      <c r="L9" s="41"/>
      <c r="M9" s="41"/>
      <c r="N9" s="42"/>
    </row>
    <row r="15" spans="5:14" x14ac:dyDescent="0.25">
      <c r="I15" s="13">
        <f>N8+'Market Value of Lease Hold'!L11</f>
        <v>182127000</v>
      </c>
    </row>
  </sheetData>
  <mergeCells count="2">
    <mergeCell ref="E5:N5"/>
    <mergeCell ref="E9:N9"/>
  </mergeCells>
  <dataValidations count="1">
    <dataValidation type="list" allowBlank="1" showInputMessage="1" showErrorMessage="1" sqref="H7:H8">
      <formula1>$W$7:$W$7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Guideline Method</vt:lpstr>
      <vt:lpstr>Market Value of Lease Hold</vt:lpstr>
      <vt:lpstr>Market Value of Free Hold</vt:lpstr>
      <vt:lpstr>Area</vt:lpstr>
      <vt:lpstr>Final_Value</vt:lpstr>
      <vt:lpstr>Guideline_Rate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2019-08-17T11:42:44Z</dcterms:modified>
</cp:coreProperties>
</file>