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55" activeTab="2"/>
  </bookViews>
  <sheets>
    <sheet name="P&amp;M" sheetId="1" r:id="rId1"/>
    <sheet name="Office Eqmt" sheetId="2" r:id="rId2"/>
    <sheet name="F&amp;F" sheetId="3" r:id="rId3"/>
    <sheet name="Summary" sheetId="6" r:id="rId4"/>
  </sheets>
  <definedNames>
    <definedName name="_xlnm._FilterDatabase" localSheetId="0" hidden="1">'P&amp;M'!$B$3:$M$131</definedName>
  </definedNames>
  <calcPr calcId="152511"/>
</workbook>
</file>

<file path=xl/calcChain.xml><?xml version="1.0" encoding="utf-8"?>
<calcChain xmlns="http://schemas.openxmlformats.org/spreadsheetml/2006/main">
  <c r="J26" i="1" l="1"/>
  <c r="J5" i="1"/>
  <c r="J6" i="1"/>
  <c r="J7" i="1"/>
  <c r="J4" i="1"/>
  <c r="J94" i="1" l="1"/>
  <c r="J95" i="1"/>
  <c r="J104" i="1"/>
  <c r="J103" i="1"/>
  <c r="J99" i="1"/>
  <c r="J128" i="1"/>
  <c r="J127" i="1"/>
  <c r="J126" i="1"/>
  <c r="J125" i="1"/>
  <c r="J124" i="1"/>
  <c r="J123" i="1"/>
  <c r="J122" i="1"/>
  <c r="J121" i="1"/>
  <c r="J120" i="1"/>
  <c r="J119" i="1"/>
  <c r="J118" i="1"/>
  <c r="J117" i="1"/>
  <c r="J116" i="1"/>
  <c r="J115" i="1"/>
  <c r="J114" i="1"/>
  <c r="J113" i="1"/>
  <c r="J112" i="1"/>
  <c r="J111" i="1"/>
  <c r="J110" i="1"/>
  <c r="J109" i="1"/>
  <c r="J108" i="1"/>
  <c r="J107" i="1"/>
  <c r="J88" i="1"/>
  <c r="J79" i="1"/>
  <c r="J78" i="1"/>
  <c r="J74" i="1"/>
  <c r="J67" i="1"/>
  <c r="J66" i="1"/>
  <c r="J61" i="1"/>
  <c r="J62" i="1"/>
  <c r="J63" i="1"/>
  <c r="J64" i="1"/>
  <c r="J60" i="1"/>
  <c r="J58" i="1"/>
  <c r="J57" i="1"/>
  <c r="J50" i="1"/>
  <c r="J44" i="1"/>
  <c r="J93" i="1"/>
  <c r="J92" i="1"/>
  <c r="J91" i="1"/>
  <c r="J90" i="1"/>
  <c r="J89" i="1"/>
  <c r="J87" i="1"/>
  <c r="J86" i="1"/>
  <c r="J85" i="1"/>
  <c r="J84" i="1"/>
  <c r="J83" i="1"/>
  <c r="J82" i="1"/>
  <c r="J81" i="1"/>
  <c r="J80" i="1"/>
  <c r="J77" i="1"/>
  <c r="J76" i="1"/>
  <c r="J75" i="1"/>
  <c r="J73" i="1"/>
  <c r="J72" i="1"/>
  <c r="J71" i="1"/>
  <c r="J70" i="1"/>
  <c r="J69" i="1"/>
  <c r="J68" i="1"/>
  <c r="J65" i="1"/>
  <c r="J59" i="1"/>
  <c r="J56" i="1"/>
  <c r="J55" i="1"/>
  <c r="J54" i="1"/>
  <c r="J53" i="1"/>
  <c r="J52" i="1"/>
  <c r="J51" i="1"/>
  <c r="J49" i="1"/>
  <c r="J48" i="1"/>
  <c r="J47" i="1"/>
  <c r="J46" i="1"/>
  <c r="J45" i="1"/>
  <c r="J43" i="1"/>
  <c r="J42" i="1"/>
  <c r="J41" i="1"/>
  <c r="J40" i="1"/>
  <c r="J39" i="1"/>
  <c r="J38" i="1"/>
  <c r="J37" i="1"/>
  <c r="J36" i="1"/>
  <c r="J35" i="1"/>
  <c r="J34" i="1"/>
  <c r="J33" i="1"/>
  <c r="J32" i="1"/>
  <c r="J31" i="1"/>
  <c r="J30" i="1"/>
  <c r="J29" i="1"/>
  <c r="J28" i="1"/>
  <c r="J27" i="1"/>
  <c r="J25" i="1"/>
  <c r="J24" i="1"/>
  <c r="J23" i="1"/>
  <c r="J22" i="1"/>
  <c r="J21" i="1"/>
  <c r="J20" i="1"/>
  <c r="J19" i="1"/>
  <c r="J18" i="1"/>
  <c r="J17" i="1"/>
  <c r="J16" i="1"/>
  <c r="J15" i="1"/>
  <c r="J14" i="1"/>
  <c r="J13" i="1"/>
  <c r="J12" i="1"/>
  <c r="J11" i="1"/>
  <c r="J10" i="1"/>
  <c r="J9" i="1"/>
  <c r="J8" i="1"/>
  <c r="H9" i="6" l="1"/>
  <c r="G9" i="6"/>
  <c r="F9" i="6"/>
  <c r="H8" i="6"/>
  <c r="G8" i="6"/>
  <c r="F8" i="6"/>
  <c r="J87" i="3"/>
  <c r="K87" i="3"/>
  <c r="L87" i="3"/>
  <c r="M87" i="3"/>
  <c r="I87"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4"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4" i="3"/>
  <c r="J80" i="2"/>
  <c r="K80" i="2"/>
  <c r="L80" i="2"/>
  <c r="M80" i="2"/>
  <c r="I80"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3" i="2"/>
  <c r="J96" i="1" l="1"/>
  <c r="J97" i="1"/>
  <c r="J98" i="1"/>
  <c r="J100" i="1"/>
  <c r="J101" i="1"/>
  <c r="J102" i="1"/>
  <c r="J105" i="1"/>
  <c r="J106" i="1"/>
  <c r="J129" i="1"/>
  <c r="J130" i="1"/>
  <c r="I131" i="1"/>
  <c r="F7" i="6" s="1"/>
  <c r="F10" i="6" s="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4" i="1"/>
  <c r="J131" i="1" l="1"/>
  <c r="G7" i="6" s="1"/>
  <c r="G10" i="6" s="1"/>
  <c r="F5" i="1"/>
  <c r="K5" i="1" s="1"/>
  <c r="L5" i="1" s="1"/>
  <c r="M5" i="1" s="1"/>
  <c r="F6" i="1"/>
  <c r="K6" i="1" s="1"/>
  <c r="L6" i="1" s="1"/>
  <c r="M6" i="1" s="1"/>
  <c r="F7" i="1"/>
  <c r="K7" i="1" s="1"/>
  <c r="L7" i="1" s="1"/>
  <c r="M7" i="1" s="1"/>
  <c r="F8" i="1"/>
  <c r="K8" i="1" s="1"/>
  <c r="L8" i="1" s="1"/>
  <c r="M8" i="1" s="1"/>
  <c r="F9" i="1"/>
  <c r="K9" i="1" s="1"/>
  <c r="L9" i="1" s="1"/>
  <c r="M9" i="1" s="1"/>
  <c r="F10" i="1"/>
  <c r="K10" i="1" s="1"/>
  <c r="L10" i="1" s="1"/>
  <c r="M10" i="1" s="1"/>
  <c r="F11" i="1"/>
  <c r="K11" i="1" s="1"/>
  <c r="L11" i="1" s="1"/>
  <c r="M11" i="1" s="1"/>
  <c r="F12" i="1"/>
  <c r="K12" i="1" s="1"/>
  <c r="L12" i="1" s="1"/>
  <c r="M12" i="1" s="1"/>
  <c r="F13" i="1"/>
  <c r="K13" i="1" s="1"/>
  <c r="L13" i="1" s="1"/>
  <c r="M13" i="1" s="1"/>
  <c r="F14" i="1"/>
  <c r="K14" i="1" s="1"/>
  <c r="L14" i="1" s="1"/>
  <c r="M14" i="1" s="1"/>
  <c r="F15" i="1"/>
  <c r="K15" i="1" s="1"/>
  <c r="L15" i="1" s="1"/>
  <c r="M15" i="1" s="1"/>
  <c r="F16" i="1"/>
  <c r="K16" i="1" s="1"/>
  <c r="L16" i="1" s="1"/>
  <c r="M16" i="1" s="1"/>
  <c r="F17" i="1"/>
  <c r="K17" i="1" s="1"/>
  <c r="L17" i="1" s="1"/>
  <c r="M17" i="1" s="1"/>
  <c r="F18" i="1"/>
  <c r="K18" i="1" s="1"/>
  <c r="L18" i="1" s="1"/>
  <c r="M18" i="1" s="1"/>
  <c r="F19" i="1"/>
  <c r="K19" i="1" s="1"/>
  <c r="L19" i="1" s="1"/>
  <c r="M19" i="1" s="1"/>
  <c r="F20" i="1"/>
  <c r="K20" i="1" s="1"/>
  <c r="L20" i="1" s="1"/>
  <c r="M20" i="1" s="1"/>
  <c r="F21" i="1"/>
  <c r="K21" i="1" s="1"/>
  <c r="L21" i="1" s="1"/>
  <c r="M21" i="1" s="1"/>
  <c r="F22" i="1"/>
  <c r="K22" i="1" s="1"/>
  <c r="L22" i="1" s="1"/>
  <c r="M22" i="1" s="1"/>
  <c r="F23" i="1"/>
  <c r="K23" i="1" s="1"/>
  <c r="L23" i="1" s="1"/>
  <c r="M23" i="1" s="1"/>
  <c r="F24" i="1"/>
  <c r="K24" i="1" s="1"/>
  <c r="L24" i="1" s="1"/>
  <c r="M24" i="1" s="1"/>
  <c r="F25" i="1"/>
  <c r="K25" i="1" s="1"/>
  <c r="L25" i="1" s="1"/>
  <c r="M25" i="1" s="1"/>
  <c r="F26" i="1"/>
  <c r="K26" i="1" s="1"/>
  <c r="L26" i="1" s="1"/>
  <c r="M26" i="1" s="1"/>
  <c r="F27" i="1"/>
  <c r="K27" i="1" s="1"/>
  <c r="L27" i="1" s="1"/>
  <c r="M27" i="1" s="1"/>
  <c r="F28" i="1"/>
  <c r="K28" i="1" s="1"/>
  <c r="L28" i="1" s="1"/>
  <c r="M28" i="1" s="1"/>
  <c r="F29" i="1"/>
  <c r="K29" i="1" s="1"/>
  <c r="L29" i="1" s="1"/>
  <c r="M29" i="1" s="1"/>
  <c r="F30" i="1"/>
  <c r="K30" i="1" s="1"/>
  <c r="L30" i="1" s="1"/>
  <c r="M30" i="1" s="1"/>
  <c r="F31" i="1"/>
  <c r="K31" i="1" s="1"/>
  <c r="L31" i="1" s="1"/>
  <c r="M31" i="1" s="1"/>
  <c r="F32" i="1"/>
  <c r="K32" i="1" s="1"/>
  <c r="L32" i="1" s="1"/>
  <c r="M32" i="1" s="1"/>
  <c r="F33" i="1"/>
  <c r="K33" i="1" s="1"/>
  <c r="L33" i="1" s="1"/>
  <c r="M33" i="1" s="1"/>
  <c r="F34" i="1"/>
  <c r="K34" i="1" s="1"/>
  <c r="L34" i="1" s="1"/>
  <c r="M34" i="1" s="1"/>
  <c r="F35" i="1"/>
  <c r="K35" i="1" s="1"/>
  <c r="L35" i="1" s="1"/>
  <c r="M35" i="1" s="1"/>
  <c r="F36" i="1"/>
  <c r="K36" i="1" s="1"/>
  <c r="L36" i="1" s="1"/>
  <c r="M36" i="1" s="1"/>
  <c r="F37" i="1"/>
  <c r="K37" i="1" s="1"/>
  <c r="L37" i="1" s="1"/>
  <c r="M37" i="1" s="1"/>
  <c r="F38" i="1"/>
  <c r="K38" i="1" s="1"/>
  <c r="L38" i="1" s="1"/>
  <c r="M38" i="1" s="1"/>
  <c r="F39" i="1"/>
  <c r="K39" i="1" s="1"/>
  <c r="L39" i="1" s="1"/>
  <c r="M39" i="1" s="1"/>
  <c r="F40" i="1"/>
  <c r="K40" i="1" s="1"/>
  <c r="L40" i="1" s="1"/>
  <c r="M40" i="1" s="1"/>
  <c r="F41" i="1"/>
  <c r="K41" i="1" s="1"/>
  <c r="L41" i="1" s="1"/>
  <c r="M41" i="1" s="1"/>
  <c r="F42" i="1"/>
  <c r="K42" i="1" s="1"/>
  <c r="L42" i="1" s="1"/>
  <c r="M42" i="1" s="1"/>
  <c r="F43" i="1"/>
  <c r="K43" i="1" s="1"/>
  <c r="L43" i="1" s="1"/>
  <c r="M43" i="1" s="1"/>
  <c r="F44" i="1"/>
  <c r="K44" i="1" s="1"/>
  <c r="L44" i="1" s="1"/>
  <c r="M44" i="1" s="1"/>
  <c r="F45" i="1"/>
  <c r="K45" i="1" s="1"/>
  <c r="L45" i="1" s="1"/>
  <c r="M45" i="1" s="1"/>
  <c r="F46" i="1"/>
  <c r="K46" i="1" s="1"/>
  <c r="L46" i="1" s="1"/>
  <c r="M46" i="1" s="1"/>
  <c r="F47" i="1"/>
  <c r="K47" i="1" s="1"/>
  <c r="L47" i="1" s="1"/>
  <c r="M47" i="1" s="1"/>
  <c r="F48" i="1"/>
  <c r="K48" i="1" s="1"/>
  <c r="L48" i="1" s="1"/>
  <c r="M48" i="1" s="1"/>
  <c r="F49" i="1"/>
  <c r="K49" i="1" s="1"/>
  <c r="L49" i="1" s="1"/>
  <c r="M49" i="1" s="1"/>
  <c r="F50" i="1"/>
  <c r="K50" i="1" s="1"/>
  <c r="L50" i="1" s="1"/>
  <c r="M50" i="1" s="1"/>
  <c r="F51" i="1"/>
  <c r="K51" i="1" s="1"/>
  <c r="L51" i="1" s="1"/>
  <c r="M51" i="1" s="1"/>
  <c r="F52" i="1"/>
  <c r="K52" i="1" s="1"/>
  <c r="L52" i="1" s="1"/>
  <c r="M52" i="1" s="1"/>
  <c r="F53" i="1"/>
  <c r="K53" i="1" s="1"/>
  <c r="L53" i="1" s="1"/>
  <c r="M53" i="1" s="1"/>
  <c r="F54" i="1"/>
  <c r="K54" i="1" s="1"/>
  <c r="L54" i="1" s="1"/>
  <c r="M54" i="1" s="1"/>
  <c r="F55" i="1"/>
  <c r="K55" i="1" s="1"/>
  <c r="L55" i="1" s="1"/>
  <c r="M55" i="1" s="1"/>
  <c r="F56" i="1"/>
  <c r="K56" i="1" s="1"/>
  <c r="L56" i="1" s="1"/>
  <c r="M56" i="1" s="1"/>
  <c r="F57" i="1"/>
  <c r="K57" i="1" s="1"/>
  <c r="L57" i="1" s="1"/>
  <c r="M57" i="1" s="1"/>
  <c r="F58" i="1"/>
  <c r="K58" i="1" s="1"/>
  <c r="L58" i="1" s="1"/>
  <c r="M58" i="1" s="1"/>
  <c r="F59" i="1"/>
  <c r="K59" i="1" s="1"/>
  <c r="L59" i="1" s="1"/>
  <c r="M59" i="1" s="1"/>
  <c r="F60" i="1"/>
  <c r="K60" i="1" s="1"/>
  <c r="L60" i="1" s="1"/>
  <c r="M60" i="1" s="1"/>
  <c r="F61" i="1"/>
  <c r="K61" i="1" s="1"/>
  <c r="L61" i="1" s="1"/>
  <c r="M61" i="1" s="1"/>
  <c r="F62" i="1"/>
  <c r="K62" i="1" s="1"/>
  <c r="L62" i="1" s="1"/>
  <c r="M62" i="1" s="1"/>
  <c r="F63" i="1"/>
  <c r="K63" i="1" s="1"/>
  <c r="L63" i="1" s="1"/>
  <c r="M63" i="1" s="1"/>
  <c r="F64" i="1"/>
  <c r="K64" i="1" s="1"/>
  <c r="L64" i="1" s="1"/>
  <c r="M64" i="1" s="1"/>
  <c r="F65" i="1"/>
  <c r="K65" i="1" s="1"/>
  <c r="L65" i="1" s="1"/>
  <c r="M65" i="1" s="1"/>
  <c r="F66" i="1"/>
  <c r="K66" i="1" s="1"/>
  <c r="L66" i="1" s="1"/>
  <c r="M66" i="1" s="1"/>
  <c r="F67" i="1"/>
  <c r="K67" i="1" s="1"/>
  <c r="L67" i="1" s="1"/>
  <c r="M67" i="1" s="1"/>
  <c r="F68" i="1"/>
  <c r="K68" i="1" s="1"/>
  <c r="L68" i="1" s="1"/>
  <c r="M68" i="1" s="1"/>
  <c r="F69" i="1"/>
  <c r="K69" i="1" s="1"/>
  <c r="L69" i="1" s="1"/>
  <c r="M69" i="1" s="1"/>
  <c r="F70" i="1"/>
  <c r="K70" i="1" s="1"/>
  <c r="L70" i="1" s="1"/>
  <c r="M70" i="1" s="1"/>
  <c r="F71" i="1"/>
  <c r="K71" i="1" s="1"/>
  <c r="L71" i="1" s="1"/>
  <c r="M71" i="1" s="1"/>
  <c r="F72" i="1"/>
  <c r="K72" i="1" s="1"/>
  <c r="L72" i="1" s="1"/>
  <c r="M72" i="1" s="1"/>
  <c r="F73" i="1"/>
  <c r="K73" i="1" s="1"/>
  <c r="L73" i="1" s="1"/>
  <c r="M73" i="1" s="1"/>
  <c r="F74" i="1"/>
  <c r="K74" i="1" s="1"/>
  <c r="L74" i="1" s="1"/>
  <c r="M74" i="1" s="1"/>
  <c r="F75" i="1"/>
  <c r="K75" i="1" s="1"/>
  <c r="L75" i="1" s="1"/>
  <c r="M75" i="1" s="1"/>
  <c r="F76" i="1"/>
  <c r="K76" i="1" s="1"/>
  <c r="L76" i="1" s="1"/>
  <c r="M76" i="1" s="1"/>
  <c r="F77" i="1"/>
  <c r="K77" i="1" s="1"/>
  <c r="L77" i="1" s="1"/>
  <c r="M77" i="1" s="1"/>
  <c r="F78" i="1"/>
  <c r="K78" i="1" s="1"/>
  <c r="L78" i="1" s="1"/>
  <c r="M78" i="1" s="1"/>
  <c r="F79" i="1"/>
  <c r="K79" i="1" s="1"/>
  <c r="L79" i="1" s="1"/>
  <c r="M79" i="1" s="1"/>
  <c r="F80" i="1"/>
  <c r="K80" i="1" s="1"/>
  <c r="L80" i="1" s="1"/>
  <c r="M80" i="1" s="1"/>
  <c r="F81" i="1"/>
  <c r="K81" i="1" s="1"/>
  <c r="L81" i="1" s="1"/>
  <c r="M81" i="1" s="1"/>
  <c r="F82" i="1"/>
  <c r="K82" i="1" s="1"/>
  <c r="L82" i="1" s="1"/>
  <c r="M82" i="1" s="1"/>
  <c r="F83" i="1"/>
  <c r="K83" i="1" s="1"/>
  <c r="L83" i="1" s="1"/>
  <c r="M83" i="1" s="1"/>
  <c r="F84" i="1"/>
  <c r="K84" i="1" s="1"/>
  <c r="L84" i="1" s="1"/>
  <c r="M84" i="1" s="1"/>
  <c r="F85" i="1"/>
  <c r="K85" i="1" s="1"/>
  <c r="L85" i="1" s="1"/>
  <c r="M85" i="1" s="1"/>
  <c r="F86" i="1"/>
  <c r="K86" i="1" s="1"/>
  <c r="L86" i="1" s="1"/>
  <c r="M86" i="1" s="1"/>
  <c r="F87" i="1"/>
  <c r="K87" i="1" s="1"/>
  <c r="L87" i="1" s="1"/>
  <c r="M87" i="1" s="1"/>
  <c r="F88" i="1"/>
  <c r="K88" i="1" s="1"/>
  <c r="L88" i="1" s="1"/>
  <c r="M88" i="1" s="1"/>
  <c r="F89" i="1"/>
  <c r="K89" i="1" s="1"/>
  <c r="L89" i="1" s="1"/>
  <c r="M89" i="1" s="1"/>
  <c r="F90" i="1"/>
  <c r="K90" i="1" s="1"/>
  <c r="L90" i="1" s="1"/>
  <c r="M90" i="1" s="1"/>
  <c r="F91" i="1"/>
  <c r="K91" i="1" s="1"/>
  <c r="L91" i="1" s="1"/>
  <c r="M91" i="1" s="1"/>
  <c r="F92" i="1"/>
  <c r="K92" i="1" s="1"/>
  <c r="L92" i="1" s="1"/>
  <c r="M92" i="1" s="1"/>
  <c r="F93" i="1"/>
  <c r="K93" i="1" s="1"/>
  <c r="L93" i="1" s="1"/>
  <c r="M93" i="1" s="1"/>
  <c r="F94" i="1"/>
  <c r="K94" i="1" s="1"/>
  <c r="L94" i="1" s="1"/>
  <c r="M94" i="1" s="1"/>
  <c r="F95" i="1"/>
  <c r="K95" i="1" s="1"/>
  <c r="L95" i="1" s="1"/>
  <c r="M95" i="1" s="1"/>
  <c r="F96" i="1"/>
  <c r="K96" i="1" s="1"/>
  <c r="L96" i="1" s="1"/>
  <c r="M96" i="1" s="1"/>
  <c r="F97" i="1"/>
  <c r="K97" i="1" s="1"/>
  <c r="L97" i="1" s="1"/>
  <c r="M97" i="1" s="1"/>
  <c r="F98" i="1"/>
  <c r="K98" i="1" s="1"/>
  <c r="L98" i="1" s="1"/>
  <c r="M98" i="1" s="1"/>
  <c r="F99" i="1"/>
  <c r="K99" i="1" s="1"/>
  <c r="L99" i="1" s="1"/>
  <c r="M99" i="1" s="1"/>
  <c r="F100" i="1"/>
  <c r="K100" i="1" s="1"/>
  <c r="L100" i="1" s="1"/>
  <c r="M100" i="1" s="1"/>
  <c r="F101" i="1"/>
  <c r="K101" i="1" s="1"/>
  <c r="L101" i="1" s="1"/>
  <c r="M101" i="1" s="1"/>
  <c r="F102" i="1"/>
  <c r="K102" i="1" s="1"/>
  <c r="L102" i="1" s="1"/>
  <c r="M102" i="1" s="1"/>
  <c r="F103" i="1"/>
  <c r="K103" i="1" s="1"/>
  <c r="L103" i="1" s="1"/>
  <c r="M103" i="1" s="1"/>
  <c r="F104" i="1"/>
  <c r="K104" i="1" s="1"/>
  <c r="L104" i="1" s="1"/>
  <c r="M104" i="1" s="1"/>
  <c r="F105" i="1"/>
  <c r="K105" i="1" s="1"/>
  <c r="L105" i="1" s="1"/>
  <c r="M105" i="1" s="1"/>
  <c r="F106" i="1"/>
  <c r="K106" i="1" s="1"/>
  <c r="L106" i="1" s="1"/>
  <c r="M106" i="1" s="1"/>
  <c r="F107" i="1"/>
  <c r="K107" i="1" s="1"/>
  <c r="L107" i="1" s="1"/>
  <c r="M107" i="1" s="1"/>
  <c r="F108" i="1"/>
  <c r="K108" i="1" s="1"/>
  <c r="L108" i="1" s="1"/>
  <c r="M108" i="1" s="1"/>
  <c r="F109" i="1"/>
  <c r="K109" i="1" s="1"/>
  <c r="L109" i="1" s="1"/>
  <c r="M109" i="1" s="1"/>
  <c r="F110" i="1"/>
  <c r="K110" i="1" s="1"/>
  <c r="L110" i="1" s="1"/>
  <c r="M110" i="1" s="1"/>
  <c r="F111" i="1"/>
  <c r="K111" i="1" s="1"/>
  <c r="L111" i="1" s="1"/>
  <c r="M111" i="1" s="1"/>
  <c r="F112" i="1"/>
  <c r="K112" i="1" s="1"/>
  <c r="L112" i="1" s="1"/>
  <c r="M112" i="1" s="1"/>
  <c r="F113" i="1"/>
  <c r="K113" i="1" s="1"/>
  <c r="L113" i="1" s="1"/>
  <c r="M113" i="1" s="1"/>
  <c r="F114" i="1"/>
  <c r="K114" i="1" s="1"/>
  <c r="L114" i="1" s="1"/>
  <c r="M114" i="1" s="1"/>
  <c r="F115" i="1"/>
  <c r="K115" i="1" s="1"/>
  <c r="L115" i="1" s="1"/>
  <c r="M115" i="1" s="1"/>
  <c r="F116" i="1"/>
  <c r="K116" i="1" s="1"/>
  <c r="L116" i="1" s="1"/>
  <c r="M116" i="1" s="1"/>
  <c r="F117" i="1"/>
  <c r="K117" i="1" s="1"/>
  <c r="L117" i="1" s="1"/>
  <c r="M117" i="1" s="1"/>
  <c r="F118" i="1"/>
  <c r="K118" i="1" s="1"/>
  <c r="L118" i="1" s="1"/>
  <c r="M118" i="1" s="1"/>
  <c r="F119" i="1"/>
  <c r="K119" i="1" s="1"/>
  <c r="L119" i="1" s="1"/>
  <c r="M119" i="1" s="1"/>
  <c r="F120" i="1"/>
  <c r="K120" i="1" s="1"/>
  <c r="L120" i="1" s="1"/>
  <c r="M120" i="1" s="1"/>
  <c r="F121" i="1"/>
  <c r="K121" i="1" s="1"/>
  <c r="L121" i="1" s="1"/>
  <c r="M121" i="1" s="1"/>
  <c r="F122" i="1"/>
  <c r="K122" i="1" s="1"/>
  <c r="L122" i="1" s="1"/>
  <c r="M122" i="1" s="1"/>
  <c r="F123" i="1"/>
  <c r="K123" i="1" s="1"/>
  <c r="L123" i="1" s="1"/>
  <c r="M123" i="1" s="1"/>
  <c r="F124" i="1"/>
  <c r="K124" i="1" s="1"/>
  <c r="L124" i="1" s="1"/>
  <c r="M124" i="1" s="1"/>
  <c r="F125" i="1"/>
  <c r="K125" i="1" s="1"/>
  <c r="L125" i="1" s="1"/>
  <c r="M125" i="1" s="1"/>
  <c r="F126" i="1"/>
  <c r="K126" i="1" s="1"/>
  <c r="L126" i="1" s="1"/>
  <c r="M126" i="1" s="1"/>
  <c r="F127" i="1"/>
  <c r="K127" i="1" s="1"/>
  <c r="L127" i="1" s="1"/>
  <c r="M127" i="1" s="1"/>
  <c r="F128" i="1"/>
  <c r="K128" i="1" s="1"/>
  <c r="L128" i="1" s="1"/>
  <c r="M128" i="1" s="1"/>
  <c r="F129" i="1"/>
  <c r="K129" i="1" s="1"/>
  <c r="L129" i="1" s="1"/>
  <c r="M129" i="1" s="1"/>
  <c r="F130" i="1"/>
  <c r="K130" i="1" s="1"/>
  <c r="L130" i="1" s="1"/>
  <c r="M130" i="1" s="1"/>
  <c r="F4" i="1"/>
  <c r="K4" i="1" s="1"/>
  <c r="K131" i="1" l="1"/>
  <c r="L4" i="1"/>
  <c r="M4" i="1" s="1"/>
  <c r="M131" i="1" l="1"/>
  <c r="H7" i="6" s="1"/>
  <c r="H10" i="6" s="1"/>
  <c r="J10" i="6" s="1"/>
  <c r="L131" i="1"/>
</calcChain>
</file>

<file path=xl/sharedStrings.xml><?xml version="1.0" encoding="utf-8"?>
<sst xmlns="http://schemas.openxmlformats.org/spreadsheetml/2006/main" count="338" uniqueCount="261">
  <si>
    <t>Asset description</t>
  </si>
  <si>
    <t>MQR- Steam Generator(Boiler-1)- 190 TPH,THYSSEN K</t>
  </si>
  <si>
    <t>MQR- Steam Generator(Boiler-2)- 190 TPH,THYSSEN K</t>
  </si>
  <si>
    <t>MQR - Turbo Generator-1 (45 MW, SEIMENS)</t>
  </si>
  <si>
    <t>MQR - Turbo Generator-2 (45 MW, SEIMENS)</t>
  </si>
  <si>
    <t>MQR - TG Hall  Structure &amp; Roofing</t>
  </si>
  <si>
    <t>MQR - Elevator</t>
  </si>
  <si>
    <t>MQR - Chimney with ladder</t>
  </si>
  <si>
    <t>MQR - DM Water Plant</t>
  </si>
  <si>
    <t>MQR - Ash Handling System</t>
  </si>
  <si>
    <t>MQR - Coal Handling Plant</t>
  </si>
  <si>
    <t>MQR - Air Compressors</t>
  </si>
  <si>
    <t>MQR - Air Condition &amp; Ventilation System</t>
  </si>
  <si>
    <t>MQR - Fire fighting Equipments</t>
  </si>
  <si>
    <t>MQR - Piping (High Pressure/ Low Pressure)</t>
  </si>
  <si>
    <t>MQR - Cooling Towers with Bay</t>
  </si>
  <si>
    <t>MQR - Eot Crane (35/5 Ton)</t>
  </si>
  <si>
    <t>MQR - Weigh Bridge</t>
  </si>
  <si>
    <t>MQR - Effluent Treatment Plant</t>
  </si>
  <si>
    <t>MQR - Power Transformers</t>
  </si>
  <si>
    <t>MQR- Distribution Transformers</t>
  </si>
  <si>
    <t>MQR - Switch Yard Package</t>
  </si>
  <si>
    <t>MQR - Switch Gear  Package</t>
  </si>
  <si>
    <t>MQR - Cables, Cable facilities &amp; Grounding</t>
  </si>
  <si>
    <t>MQR - Electrical Installation (Equipments)</t>
  </si>
  <si>
    <t>MQR - Diesel Generating Sets</t>
  </si>
  <si>
    <t>MQR - Control &amp; Instrumentation</t>
  </si>
  <si>
    <t>MQR - Tubewell</t>
  </si>
  <si>
    <t>MQR - Raw Water Reservior</t>
  </si>
  <si>
    <t>MQR -  LDO Unloading Pump</t>
  </si>
  <si>
    <t>MQR - Concrete Breaker with Drill Machine</t>
  </si>
  <si>
    <t>MQR - Tools,Tackles &amp;Instruments for Plant o&amp;m</t>
  </si>
  <si>
    <t>MQR - Vibration Meter Model-VIB-15</t>
  </si>
  <si>
    <t>MQR - Beetel Push Button Telephone</t>
  </si>
  <si>
    <t>MQR - Electronic Hooter</t>
  </si>
  <si>
    <t>MQR-KSB Submersible PUMP KRTU PF100-260/54</t>
  </si>
  <si>
    <t>MQR-Weighing Scale</t>
  </si>
  <si>
    <t>MQR-Chartless Recorder</t>
  </si>
  <si>
    <t>MQR-KSB submersible Pump</t>
  </si>
  <si>
    <t>MQR-DM water tank</t>
  </si>
  <si>
    <t>MQR - Piezometer along with Sounder</t>
  </si>
  <si>
    <t>MQR-Lab Coal Crusher</t>
  </si>
  <si>
    <t>MQR-Laboratory Oven</t>
  </si>
  <si>
    <t>MQR-Muffle Furnace</t>
  </si>
  <si>
    <t>MQR-Rickshaw -Thelia</t>
  </si>
  <si>
    <t>MQR-WEIGHING BALANCE 30 KG</t>
  </si>
  <si>
    <t>MQR-Dust Monitor</t>
  </si>
  <si>
    <t>MQR-DIESEL ENGINE DRIVEN PUMP</t>
  </si>
  <si>
    <t>MQR-Water Tanker</t>
  </si>
  <si>
    <t>MQR-Hypo tank</t>
  </si>
  <si>
    <t>MQR-Sulphuric tank</t>
  </si>
  <si>
    <t>MQR-Fire Fighting</t>
  </si>
  <si>
    <t>MQR-Siren</t>
  </si>
  <si>
    <t>MQR-Commercial Weight</t>
  </si>
  <si>
    <t>MQR-Racks for existing store area</t>
  </si>
  <si>
    <t>MQR-Power Quality Clamp Meter</t>
  </si>
  <si>
    <t>MQR -Thickness Guage</t>
  </si>
  <si>
    <t>MQR-Services for application of insulation</t>
  </si>
  <si>
    <t>MQR-Variable Freq. Drive for SA Fan</t>
  </si>
  <si>
    <t>MQR-Pipe Racks</t>
  </si>
  <si>
    <t>MQR -30Meter HIGH MAST LIGHT 180 DEG</t>
  </si>
  <si>
    <t>MQR - Scaffolding</t>
  </si>
  <si>
    <t>MQR - Turbidity Meter</t>
  </si>
  <si>
    <t>MQR-Diagnostic equip-efficiency impro (C&amp;I)</t>
  </si>
  <si>
    <t>MQR- PH METER</t>
  </si>
  <si>
    <t>MQR- Ferrule Printing Machine</t>
  </si>
  <si>
    <t>MQR - Microprocesser Based ph &amp; Conduct Meter</t>
  </si>
  <si>
    <t>MQR -Portable Arc Welding Machine</t>
  </si>
  <si>
    <t>BRK - HT Motor 1500 KW</t>
  </si>
  <si>
    <t>MQR- Portable Flue Gas Analyzer</t>
  </si>
  <si>
    <t>MQR - REFRACTORY  MIXTURE  MACHINE</t>
  </si>
  <si>
    <t>MQR - Gate Valve</t>
  </si>
  <si>
    <t>MQR- ONLINE METERING SYSTEM</t>
  </si>
  <si>
    <t>MQR - Oxygen Analyzer complete assembly</t>
  </si>
  <si>
    <t>MQR-Installation of ABT &amp; EMS System</t>
  </si>
  <si>
    <t>MQR - Variable Freq. Drive for CEP</t>
  </si>
  <si>
    <t>MQR- LT breaker testing kit</t>
  </si>
  <si>
    <t>MQR-TURBIDITY METER</t>
  </si>
  <si>
    <t>MQR- COD Digester</t>
  </si>
  <si>
    <t>MQR - Rotor Removal Tool</t>
  </si>
  <si>
    <t>MQR- 22 kg CO2 Type Fire Extinguisher</t>
  </si>
  <si>
    <t>MQR- 50 lit  Foam Type Fire extinguisher</t>
  </si>
  <si>
    <t>MQR - 11 KV Line Tester</t>
  </si>
  <si>
    <t>MQR- BOD incubator</t>
  </si>
  <si>
    <t>MQR - CYCLE TROLLEY CAPACITY 400-500 KG</t>
  </si>
  <si>
    <t>MQR - ELC Machine</t>
  </si>
  <si>
    <t>CYCLE TROLLEY CAPACITY 400-500 KG</t>
  </si>
  <si>
    <t>Klarol oil cleaning M/C Model-COC-40 lp</t>
  </si>
  <si>
    <t>MQR - Portable DO Analyzer</t>
  </si>
  <si>
    <t>MQR - Weighing Balance</t>
  </si>
  <si>
    <t>MQR-ENERGY METER 8600C4C0H5E0AOA,ION8600,.2S</t>
  </si>
  <si>
    <t>MQR - Opacity Meter / SPM Analyzer</t>
  </si>
  <si>
    <t>MQR - Chlorine dioxide generator</t>
  </si>
  <si>
    <t>MQR - Cycle Trolley Capacity 400-500 kg</t>
  </si>
  <si>
    <t>MQR - Portable ARC Welding Machine</t>
  </si>
  <si>
    <t>MQR - Hand Pallet Truck</t>
  </si>
  <si>
    <t>MQR - STP,CAPACITY-50 KLD</t>
  </si>
  <si>
    <t>MQR- Array Load Balancer</t>
  </si>
  <si>
    <t>MQR- ID FAN, Type 2248 B / 1188</t>
  </si>
  <si>
    <t>MQR- SA FAN, Type 2118 B / 680</t>
  </si>
  <si>
    <t>MQR-PA FAN, Type 26270 BA / 854</t>
  </si>
  <si>
    <t>MQR -PRIMARY  CRUSHER OHM1016 WITHOUT MOTOR</t>
  </si>
  <si>
    <t>MQR-ROTOR ASSEMBLY -OHM 1016-07020000</t>
  </si>
  <si>
    <t>MQR- Premium Gear Box,type-H1-125,Sl.No-HGF-2</t>
  </si>
  <si>
    <t>MQR-FLIP FLOP SCREEN VSF2075 WITHOUT MOTOR</t>
  </si>
  <si>
    <t>MQR-ELEKTRONIKON REGULATOR  P/N.1900071032</t>
  </si>
  <si>
    <t>MQR-COOLER CORE (AFTER COOLER) PN1621700008</t>
  </si>
  <si>
    <t>MQR-LP SCREW ELEMENT (OFS K-21)PN-1616580381</t>
  </si>
  <si>
    <t>MQR-HP SCREW ELEMENT(OFS G21)PN-14060000AC66</t>
  </si>
  <si>
    <t>MQR-MOTOR PN-1080420501 -For ATLAS COPOCO IR</t>
  </si>
  <si>
    <t>MQR-UNLOADER VALVE ASSY. PN:1621007188</t>
  </si>
  <si>
    <t>MQR-630 A, TP EDO ACB,65 KA</t>
  </si>
  <si>
    <t>MQR-1600 A, TP EDO ACB,65 KA</t>
  </si>
  <si>
    <t>MQR-2000 A, TP EDO ACB,65 KA</t>
  </si>
  <si>
    <t>MQR-5000 A, TP EDO ACB,65 KA</t>
  </si>
  <si>
    <t>MQR-3200 A, TP EDO ACB,65 KA</t>
  </si>
  <si>
    <t>MQR-CONTROL UNIT CODE NO EUA61506X/8504</t>
  </si>
  <si>
    <t>MQR-INVERTOR MODULE CODE NO EUJ61512X/8054</t>
  </si>
  <si>
    <t>MQR- Blocked-Drive Shaft Assembly of  FFS</t>
  </si>
  <si>
    <t>MQR- ZR110 10 FF MODULAR ACA MOTOR AIR COMPRE</t>
  </si>
  <si>
    <t>MQR-TABLE - T9</t>
  </si>
  <si>
    <t>MQR-CHAIR - PCH-7002-GODREJ</t>
  </si>
  <si>
    <t>MQR-TABLE - T8</t>
  </si>
  <si>
    <t>MQR-STEEL ALMIRAH</t>
  </si>
  <si>
    <t>MQR-STEEL ALMIRAH WITH 4 DOOR BOOK CASE</t>
  </si>
  <si>
    <t>MQR-CHAIR - PCH-7001 D-GODREJ</t>
  </si>
  <si>
    <t>MQR-STEEL ALMIRAH WITH 2 DOOR BOOK CASE</t>
  </si>
  <si>
    <t>MQR-Centre table -Godrej- 2 Nos.</t>
  </si>
  <si>
    <t>MQR-Easy Chairs – Godrej - 17 Nos.</t>
  </si>
  <si>
    <t>MQR-Sofa Set- 2 Nos</t>
  </si>
  <si>
    <t>MQR-Dining Table-2 Nos</t>
  </si>
  <si>
    <t>MQR-Wooden Bed with Matress,bed sheet &amp; pillow-8 N</t>
  </si>
  <si>
    <t>MQR-Side Table-4 Nos</t>
  </si>
  <si>
    <t>MQR-Dressing Table-4 Nos</t>
  </si>
  <si>
    <t>MQR-Steel Almirah with 2 Door Book Case</t>
  </si>
  <si>
    <t>MQR-Steel Almirah -Godrej- 17 Nos.</t>
  </si>
  <si>
    <t>MQR-WINDOW AC 1.5 TON</t>
  </si>
  <si>
    <t>MQR-AIR COOLER</t>
  </si>
  <si>
    <t>MQR-DRINKING WATER COOLER 100 LTR VOLTAS</t>
  </si>
  <si>
    <t>MQR-REFRIGERATOR</t>
  </si>
  <si>
    <t>MQR-LCD T.V.</t>
  </si>
  <si>
    <t>MQR-VACCUM CLEANER</t>
  </si>
  <si>
    <t>MQR-Single Bed</t>
  </si>
  <si>
    <t>MQR-Sofa Set</t>
  </si>
  <si>
    <t>MQR-Centre Table</t>
  </si>
  <si>
    <t>MQR-Dining Table SS Top</t>
  </si>
  <si>
    <t>MQR-Easy Chair</t>
  </si>
  <si>
    <t>MQR-AC 1.5 Ton- LG - 4Nos.</t>
  </si>
  <si>
    <t>MQR-GYSER 15 LTR CAPACITY</t>
  </si>
  <si>
    <t>MQR-GYSER 25 LTR CAPACITY</t>
  </si>
  <si>
    <t>MQR-Refrigrator Cap.240 Ltr LG Make</t>
  </si>
  <si>
    <t>MQR-LCD TV 22" with DTH LG Make</t>
  </si>
  <si>
    <t>MQR-Single Bed Wooden</t>
  </si>
  <si>
    <t>MQR-Washing Machine Cap.6 KG Front Loading IFB Mak</t>
  </si>
  <si>
    <t>MQR-Micro Oven Model 20BC3</t>
  </si>
  <si>
    <t>MQR-Hot Air Blower (Heat Converter)</t>
  </si>
  <si>
    <t>MQR-Office Table 4 X 2.5"</t>
  </si>
  <si>
    <t>MQR-Chair</t>
  </si>
  <si>
    <t>MQR-Steel Almirah</t>
  </si>
  <si>
    <t>MQR-DESERT COOLER 20"</t>
  </si>
  <si>
    <t>MQR-DOUBLE BED Trf frm BRK</t>
  </si>
  <si>
    <t>MQR-RO System for Drinking Water</t>
  </si>
  <si>
    <t>MQR-Exhaust fan</t>
  </si>
  <si>
    <t>MQR- STEEL ALMIRAH  5 SHELVES</t>
  </si>
  <si>
    <t>MQR - Chair</t>
  </si>
  <si>
    <t>MQR - Office Table</t>
  </si>
  <si>
    <t>MQR - Computer Table</t>
  </si>
  <si>
    <t>MQR-Takhat</t>
  </si>
  <si>
    <t>MQR-Room Cooler</t>
  </si>
  <si>
    <t>MQR-Room Cooler Fiber Body</t>
  </si>
  <si>
    <t>MQR - Almirah</t>
  </si>
  <si>
    <t>MQR - File Cabinet</t>
  </si>
  <si>
    <t>MQR - Table Tennis Board with Accessories</t>
  </si>
  <si>
    <t>LCD TV</t>
  </si>
  <si>
    <t>MQR - Sofa Set with Center Table</t>
  </si>
  <si>
    <t>MQR - Dining Table With 6 Chairs</t>
  </si>
  <si>
    <t>MQR -Cabinet 12 Doors Lockers</t>
  </si>
  <si>
    <t>MQR - Cabinet 4 Doors Lockers</t>
  </si>
  <si>
    <t>LCD TV 22" with DTH Airtel Make</t>
  </si>
  <si>
    <t>MQR - Sofa Set</t>
  </si>
  <si>
    <t>MQR-CASH BOX WITH COIN TRAY (GODREJ MAKE)</t>
  </si>
  <si>
    <t>MQR-49IN DEFENDER PLUS SAFE (GODREJ MAKE)</t>
  </si>
  <si>
    <t>MQR-UPS 6 KVA WITH BATTRIES</t>
  </si>
  <si>
    <t>MQR-MACHINE PHOTO COPIER</t>
  </si>
  <si>
    <t>MQR-D-LINK24 PORT,10/100,2PORTS1GBPSUN-MANAG</t>
  </si>
  <si>
    <t>MQR-Radico Antenna For Porta Cabin</t>
  </si>
  <si>
    <t>MQR-Audio conference equipment</t>
  </si>
  <si>
    <t>MQR-AC 2ton - LG -2No</t>
  </si>
  <si>
    <t>MQR-HDX EXECUTIVE COLLECTN PT.7200-26930-001</t>
  </si>
  <si>
    <t>MQR-POLYCOM TOUCH CONTROL PT.2200-30070-001</t>
  </si>
  <si>
    <t>MQR-HDX MPPLUS PT. 5150-23912-001</t>
  </si>
  <si>
    <t>MQR-SOUNDSTATION IP 7000 PT. 2230-40600-025</t>
  </si>
  <si>
    <t>MQR-BIOMATRIC ATTENDANCE SYSTEM</t>
  </si>
  <si>
    <t>MQR- Fax Machine (Canon)</t>
  </si>
  <si>
    <t>MQR-A3 size multifunc printer cum scanner</t>
  </si>
  <si>
    <t>MQR-BLACKBERRY HAND SET MOBILE</t>
  </si>
  <si>
    <t>MQR-LEASE LINE MODEM</t>
  </si>
  <si>
    <t>MQR-UPS 600 VA WITH ACCESSORIES</t>
  </si>
  <si>
    <t>MQR-Access Card Lock System</t>
  </si>
  <si>
    <t>MQR-HIGH DEF LCD PROJECTOR XGA LUM 3100</t>
  </si>
  <si>
    <t>MQR-PROJECTION SCREEN</t>
  </si>
  <si>
    <t>MQR-Camera</t>
  </si>
  <si>
    <t>MQR-CCTV Camera Sys &amp; Radio Link for network</t>
  </si>
  <si>
    <t>MQR-Water Cooler</t>
  </si>
  <si>
    <t>MQR LEASE LINE MODEM</t>
  </si>
  <si>
    <t>MQR - PRINTER</t>
  </si>
  <si>
    <t>MQR- Wall Mounted Fan</t>
  </si>
  <si>
    <t>MQR- 2 KVA UPS with Battries &amp; Rack</t>
  </si>
  <si>
    <t>MQR - Water Cooler</t>
  </si>
  <si>
    <t>Sound System with Cordless mike</t>
  </si>
  <si>
    <t>MQR - Pedastal Fans</t>
  </si>
  <si>
    <t>MQR - RO WATER PURIFIER</t>
  </si>
  <si>
    <t>MQR - Walky Talky</t>
  </si>
  <si>
    <t>MQR - AC</t>
  </si>
  <si>
    <t>MQR - Dot Matrix Printer</t>
  </si>
  <si>
    <t>MQR - Printer</t>
  </si>
  <si>
    <t>MQR - UPS - 1 KVA with Batteries</t>
  </si>
  <si>
    <t>MQR-HP LASERJET PRINTER P1008</t>
  </si>
  <si>
    <t>MQR-Desktop Computer System</t>
  </si>
  <si>
    <t>MQR-TVS DMP PRINTER 24PIN,132/136 COLUMN</t>
  </si>
  <si>
    <t>MQR-PRINTER HP LASER JET-1505N</t>
  </si>
  <si>
    <t>MQR-DESKTOP COMPUTER SYSTEM</t>
  </si>
  <si>
    <t>MQR-PRINTER HP LASER JET-1606dn</t>
  </si>
  <si>
    <t>MQR-HP LASERJET PRINTER HP P1020 Plus</t>
  </si>
  <si>
    <t>MQR-HP SCANER</t>
  </si>
  <si>
    <t>MQR-5 Desktops Computer</t>
  </si>
  <si>
    <t>MQR-20 desktop computers</t>
  </si>
  <si>
    <t>MQR - Microsoft Office 25Nos</t>
  </si>
  <si>
    <t>MQR-LAPTOP COMPUTER SYSTEM</t>
  </si>
  <si>
    <t>MQR-Hard Disk External</t>
  </si>
  <si>
    <t>MQR-Microsoft Office 2010 Standard OLP</t>
  </si>
  <si>
    <t>MQR-Networking Equipment &amp; Installation.</t>
  </si>
  <si>
    <t>MQR-Scanner</t>
  </si>
  <si>
    <t>MQR- Priter (multifuctional)</t>
  </si>
  <si>
    <t>MQR - Laptop</t>
  </si>
  <si>
    <t>MQR-LIC BCS MCUBE For data View and analysis</t>
  </si>
  <si>
    <t>MQR - Piezometer</t>
  </si>
  <si>
    <t>Sr.No</t>
  </si>
  <si>
    <t>Date of Capitalization</t>
  </si>
  <si>
    <t>Date of Valuation</t>
  </si>
  <si>
    <t>Age of the Asset (Years)</t>
  </si>
  <si>
    <t>Economic Life of the Assets</t>
  </si>
  <si>
    <t>Depreciation Factor</t>
  </si>
  <si>
    <t>Cost of Capitalization (INR)</t>
  </si>
  <si>
    <t>Gross Current Replacement Cost (GCRC) (INR)</t>
  </si>
  <si>
    <t>Depreciation</t>
  </si>
  <si>
    <t>Prospective Fair Market Value(PFMV) (INR)</t>
  </si>
  <si>
    <t>Current Depreciated Value (INR)</t>
  </si>
  <si>
    <t>Particulars</t>
  </si>
  <si>
    <t>Cost of Capitalization/Gross Block (INR)</t>
  </si>
  <si>
    <t>Prospective Fair Market Value (PFMV) (INR)</t>
  </si>
  <si>
    <t>Plant &amp; Machinery</t>
  </si>
  <si>
    <t>Office Equipments</t>
  </si>
  <si>
    <t>Furnitures &amp; Fixtures</t>
  </si>
  <si>
    <t>Souce of Inputs: BEL Management</t>
  </si>
  <si>
    <t>Notes:-</t>
  </si>
  <si>
    <t>1.All the details related to the cost, date and description of the Plant &amp; Machinery along with the related equipments has been provided to us the BEL Management. All the details are relied upon and further assessed to calculate the PFMV of the Assets.</t>
  </si>
  <si>
    <t>2.Company's Act 2013 has been refered to understand the economic life of a particular asset. Also, general market trends and industrial practices are also considered governing the useful life of the machines and related equipments.</t>
  </si>
  <si>
    <t xml:space="preserve">3.For evaluating the Gross current replacement cost of the machines and equipments, we have adopted the inflation rate occurred in the manufacturing of that respective commodity. For which we have used the whole sale price index  provided the Government through www.eaindustry.nic.in </t>
  </si>
  <si>
    <t xml:space="preserve">4.During the site visit, plant was operational and was running at a capacity utilization of 50%. Our engineering team visited all the sections and manually inspected the machines and equipments on the basis of their physical existence. </t>
  </si>
  <si>
    <t xml:space="preserve">                         PLANT &amp; MACHINERY VALUATION SUMMARY-MAQSOODPUR, SHAHJAHANPUR, UTTAR PRADESH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</si>
</sst>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43" formatCode="_ * #,##0.00_ ;_ * \-#,##0.00_ ;_ * &quot;-&quot;??_ ;_ @_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i/>
      <sz val="10"/>
      <color theme="1"/>
      <name val="Calibri"/>
      <family val="2"/>
      <scheme val="minor"/>
    </font>
    <font>
      <b/>
      <i/>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44" fontId="0" fillId="0" borderId="1" xfId="1" applyNumberFormat="1" applyFont="1" applyBorder="1"/>
    <xf numFmtId="44" fontId="0" fillId="0" borderId="0" xfId="0" applyNumberFormat="1"/>
    <xf numFmtId="0" fontId="0" fillId="0" borderId="2" xfId="0" applyBorder="1" applyAlignment="1">
      <alignment horizontal="center" vertical="center"/>
    </xf>
    <xf numFmtId="0" fontId="0" fillId="0" borderId="2" xfId="0" applyBorder="1"/>
    <xf numFmtId="14" fontId="0" fillId="0" borderId="2" xfId="0" applyNumberFormat="1" applyBorder="1" applyAlignment="1">
      <alignment horizontal="center" vertical="center"/>
    </xf>
    <xf numFmtId="2" fontId="0" fillId="0" borderId="2" xfId="0" applyNumberFormat="1" applyBorder="1" applyAlignment="1">
      <alignment horizontal="center" vertical="center"/>
    </xf>
    <xf numFmtId="44" fontId="0" fillId="0" borderId="2" xfId="1" applyNumberFormat="1"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4" fontId="2" fillId="2" borderId="1" xfId="1" applyNumberFormat="1" applyFont="1" applyFill="1" applyBorder="1" applyAlignment="1">
      <alignment horizontal="center" vertical="center" wrapText="1"/>
    </xf>
    <xf numFmtId="44" fontId="1" fillId="0" borderId="1" xfId="1" applyNumberFormat="1" applyFont="1" applyBorder="1" applyAlignment="1">
      <alignment horizontal="center" vertical="center" wrapText="1"/>
    </xf>
    <xf numFmtId="44" fontId="0" fillId="0" borderId="1" xfId="0" applyNumberFormat="1" applyBorder="1"/>
    <xf numFmtId="14" fontId="0" fillId="0" borderId="0" xfId="0" applyNumberFormat="1" applyBorder="1" applyAlignment="1">
      <alignment horizontal="center" vertical="center"/>
    </xf>
    <xf numFmtId="0" fontId="0" fillId="0" borderId="0" xfId="0" applyBorder="1"/>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6" xfId="0" applyBorder="1" applyAlignment="1">
      <alignment horizontal="center" vertical="center"/>
    </xf>
    <xf numFmtId="44" fontId="0" fillId="0" borderId="7" xfId="0" applyNumberFormat="1" applyBorder="1"/>
    <xf numFmtId="44" fontId="3" fillId="0" borderId="1" xfId="0" applyNumberFormat="1" applyFont="1" applyBorder="1"/>
    <xf numFmtId="44" fontId="3" fillId="0" borderId="7" xfId="0" applyNumberFormat="1" applyFont="1" applyBorder="1"/>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28575</xdr:colOff>
      <xdr:row>4</xdr:row>
      <xdr:rowOff>85725</xdr:rowOff>
    </xdr:from>
    <xdr:ext cx="981076" cy="428625"/>
    <xdr:pic>
      <xdr:nvPicPr>
        <xdr:cNvPr id="2" name="Picture 1" descr="C:\Users\MENTOR2\Desktop\logo.jpg"/>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857375" y="847725"/>
          <a:ext cx="981076" cy="4286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131"/>
  <sheetViews>
    <sheetView topLeftCell="D111" workbookViewId="0">
      <selection activeCell="B3" sqref="B3:M131"/>
    </sheetView>
  </sheetViews>
  <sheetFormatPr defaultRowHeight="15" x14ac:dyDescent="0.25"/>
  <cols>
    <col min="2" max="2" width="7.42578125" style="4" customWidth="1"/>
    <col min="3" max="3" width="48.7109375" customWidth="1"/>
    <col min="4" max="4" width="15" style="4" customWidth="1"/>
    <col min="5" max="5" width="14.5703125" customWidth="1"/>
    <col min="6" max="6" width="13.28515625" customWidth="1"/>
    <col min="7" max="7" width="11.5703125" customWidth="1"/>
    <col min="8" max="8" width="13.7109375" customWidth="1"/>
    <col min="9" max="9" width="20.42578125" style="8" customWidth="1"/>
    <col min="10" max="10" width="19.42578125" customWidth="1"/>
    <col min="11" max="11" width="20.7109375" customWidth="1"/>
    <col min="12" max="12" width="18.28515625" customWidth="1"/>
    <col min="13" max="13" width="19.7109375" customWidth="1"/>
  </cols>
  <sheetData>
    <row r="3" spans="2:13" ht="53.25" customHeight="1" x14ac:dyDescent="0.25">
      <c r="B3" s="14" t="s">
        <v>237</v>
      </c>
      <c r="C3" s="14" t="s">
        <v>0</v>
      </c>
      <c r="D3" s="15" t="s">
        <v>238</v>
      </c>
      <c r="E3" s="15" t="s">
        <v>239</v>
      </c>
      <c r="F3" s="15" t="s">
        <v>240</v>
      </c>
      <c r="G3" s="15" t="s">
        <v>241</v>
      </c>
      <c r="H3" s="15" t="s">
        <v>242</v>
      </c>
      <c r="I3" s="16" t="s">
        <v>243</v>
      </c>
      <c r="J3" s="16" t="s">
        <v>244</v>
      </c>
      <c r="K3" s="16" t="s">
        <v>245</v>
      </c>
      <c r="L3" s="16" t="s">
        <v>247</v>
      </c>
      <c r="M3" s="16" t="s">
        <v>246</v>
      </c>
    </row>
    <row r="4" spans="2:13" x14ac:dyDescent="0.25">
      <c r="B4" s="9">
        <v>1</v>
      </c>
      <c r="C4" s="10" t="s">
        <v>1</v>
      </c>
      <c r="D4" s="11">
        <v>40996</v>
      </c>
      <c r="E4" s="11">
        <v>43626</v>
      </c>
      <c r="F4" s="12">
        <f>(E4-D4)/365</f>
        <v>7.2054794520547949</v>
      </c>
      <c r="G4" s="9">
        <v>30</v>
      </c>
      <c r="H4" s="9">
        <f>ROUND((95/G4)/100,2)</f>
        <v>0.03</v>
      </c>
      <c r="I4" s="13">
        <v>1012229360.6</v>
      </c>
      <c r="J4" s="17">
        <f>I4*1.05</f>
        <v>1062840828.6300001</v>
      </c>
      <c r="K4" s="18">
        <f t="shared" ref="K4:K35" si="0">J4*H4*F4</f>
        <v>229748332.54495072</v>
      </c>
      <c r="L4" s="18">
        <f t="shared" ref="L4:L35" si="1">J4-K4</f>
        <v>833092496.08504939</v>
      </c>
      <c r="M4" s="18">
        <f>L4</f>
        <v>833092496.08504939</v>
      </c>
    </row>
    <row r="5" spans="2:13" x14ac:dyDescent="0.25">
      <c r="B5" s="3">
        <v>2</v>
      </c>
      <c r="C5" s="1" t="s">
        <v>2</v>
      </c>
      <c r="D5" s="5">
        <v>40996</v>
      </c>
      <c r="E5" s="5">
        <v>43626</v>
      </c>
      <c r="F5" s="6">
        <f t="shared" ref="F5:F68" si="2">(E5-D5)/365</f>
        <v>7.2054794520547949</v>
      </c>
      <c r="G5" s="3">
        <v>30</v>
      </c>
      <c r="H5" s="3">
        <f t="shared" ref="H5:H68" si="3">ROUND((95/G5)/100,2)</f>
        <v>0.03</v>
      </c>
      <c r="I5" s="7">
        <v>1012229359.62</v>
      </c>
      <c r="J5" s="17">
        <f t="shared" ref="J5:J7" si="4">I5*1.05</f>
        <v>1062840827.6010001</v>
      </c>
      <c r="K5" s="18">
        <f t="shared" si="0"/>
        <v>229748332.32251754</v>
      </c>
      <c r="L5" s="18">
        <f t="shared" si="1"/>
        <v>833092495.27848256</v>
      </c>
      <c r="M5" s="18">
        <f t="shared" ref="M5:M68" si="5">L5</f>
        <v>833092495.27848256</v>
      </c>
    </row>
    <row r="6" spans="2:13" x14ac:dyDescent="0.25">
      <c r="B6" s="3">
        <v>3</v>
      </c>
      <c r="C6" s="1" t="s">
        <v>3</v>
      </c>
      <c r="D6" s="5">
        <v>40996</v>
      </c>
      <c r="E6" s="5">
        <v>43626</v>
      </c>
      <c r="F6" s="6">
        <f t="shared" si="2"/>
        <v>7.2054794520547949</v>
      </c>
      <c r="G6" s="3">
        <v>30</v>
      </c>
      <c r="H6" s="3">
        <f t="shared" si="3"/>
        <v>0.03</v>
      </c>
      <c r="I6" s="7">
        <v>481111102.42000002</v>
      </c>
      <c r="J6" s="17">
        <f t="shared" si="4"/>
        <v>505166657.54100007</v>
      </c>
      <c r="K6" s="18">
        <f t="shared" si="0"/>
        <v>109199039.12324631</v>
      </c>
      <c r="L6" s="18">
        <f t="shared" si="1"/>
        <v>395967618.41775376</v>
      </c>
      <c r="M6" s="18">
        <f t="shared" si="5"/>
        <v>395967618.41775376</v>
      </c>
    </row>
    <row r="7" spans="2:13" x14ac:dyDescent="0.25">
      <c r="B7" s="3">
        <v>4</v>
      </c>
      <c r="C7" s="1" t="s">
        <v>4</v>
      </c>
      <c r="D7" s="5">
        <v>40996</v>
      </c>
      <c r="E7" s="5">
        <v>43626</v>
      </c>
      <c r="F7" s="6">
        <f t="shared" si="2"/>
        <v>7.2054794520547949</v>
      </c>
      <c r="G7" s="3">
        <v>30</v>
      </c>
      <c r="H7" s="3">
        <f t="shared" si="3"/>
        <v>0.03</v>
      </c>
      <c r="I7" s="7">
        <v>481111102.19999999</v>
      </c>
      <c r="J7" s="17">
        <f t="shared" si="4"/>
        <v>505166657.31</v>
      </c>
      <c r="K7" s="18">
        <f t="shared" si="0"/>
        <v>109199039.07331233</v>
      </c>
      <c r="L7" s="18">
        <f t="shared" si="1"/>
        <v>395967618.23668766</v>
      </c>
      <c r="M7" s="18">
        <f t="shared" si="5"/>
        <v>395967618.23668766</v>
      </c>
    </row>
    <row r="8" spans="2:13" x14ac:dyDescent="0.25">
      <c r="B8" s="3">
        <v>5</v>
      </c>
      <c r="C8" s="1" t="s">
        <v>5</v>
      </c>
      <c r="D8" s="5">
        <v>40996</v>
      </c>
      <c r="E8" s="5">
        <v>43626</v>
      </c>
      <c r="F8" s="6">
        <f t="shared" si="2"/>
        <v>7.2054794520547949</v>
      </c>
      <c r="G8" s="3">
        <v>45</v>
      </c>
      <c r="H8" s="3">
        <f t="shared" si="3"/>
        <v>0.02</v>
      </c>
      <c r="I8" s="7">
        <v>231285590.31</v>
      </c>
      <c r="J8" s="18">
        <f>I8*1.14</f>
        <v>263665572.95339999</v>
      </c>
      <c r="K8" s="18">
        <f t="shared" si="0"/>
        <v>37996737.362599559</v>
      </c>
      <c r="L8" s="18">
        <f t="shared" si="1"/>
        <v>225668835.59080043</v>
      </c>
      <c r="M8" s="18">
        <f t="shared" si="5"/>
        <v>225668835.59080043</v>
      </c>
    </row>
    <row r="9" spans="2:13" x14ac:dyDescent="0.25">
      <c r="B9" s="3">
        <v>6</v>
      </c>
      <c r="C9" s="1" t="s">
        <v>6</v>
      </c>
      <c r="D9" s="5">
        <v>40996</v>
      </c>
      <c r="E9" s="5">
        <v>43626</v>
      </c>
      <c r="F9" s="6">
        <f t="shared" si="2"/>
        <v>7.2054794520547949</v>
      </c>
      <c r="G9" s="3">
        <v>20</v>
      </c>
      <c r="H9" s="3">
        <f t="shared" si="3"/>
        <v>0.05</v>
      </c>
      <c r="I9" s="7">
        <v>2052346.39</v>
      </c>
      <c r="J9" s="18">
        <f>I9*1.039</f>
        <v>2132387.8992099999</v>
      </c>
      <c r="K9" s="18">
        <f t="shared" si="0"/>
        <v>768243.85957839736</v>
      </c>
      <c r="L9" s="18">
        <f t="shared" si="1"/>
        <v>1364144.0396316026</v>
      </c>
      <c r="M9" s="18">
        <f t="shared" si="5"/>
        <v>1364144.0396316026</v>
      </c>
    </row>
    <row r="10" spans="2:13" x14ac:dyDescent="0.25">
      <c r="B10" s="3">
        <v>7</v>
      </c>
      <c r="C10" s="1" t="s">
        <v>7</v>
      </c>
      <c r="D10" s="5">
        <v>40996</v>
      </c>
      <c r="E10" s="5">
        <v>43626</v>
      </c>
      <c r="F10" s="6">
        <f t="shared" si="2"/>
        <v>7.2054794520547949</v>
      </c>
      <c r="G10" s="3">
        <v>35</v>
      </c>
      <c r="H10" s="3">
        <f t="shared" si="3"/>
        <v>0.03</v>
      </c>
      <c r="I10" s="7">
        <v>69448754.049999997</v>
      </c>
      <c r="J10" s="18">
        <f>I10*1.14</f>
        <v>79171579.616999984</v>
      </c>
      <c r="K10" s="18">
        <f t="shared" si="0"/>
        <v>17114075.703510407</v>
      </c>
      <c r="L10" s="18">
        <f t="shared" si="1"/>
        <v>62057503.91348958</v>
      </c>
      <c r="M10" s="18">
        <f t="shared" si="5"/>
        <v>62057503.91348958</v>
      </c>
    </row>
    <row r="11" spans="2:13" x14ac:dyDescent="0.25">
      <c r="B11" s="3">
        <v>8</v>
      </c>
      <c r="C11" s="1" t="s">
        <v>8</v>
      </c>
      <c r="D11" s="5">
        <v>40996</v>
      </c>
      <c r="E11" s="5">
        <v>43626</v>
      </c>
      <c r="F11" s="6">
        <f t="shared" si="2"/>
        <v>7.2054794520547949</v>
      </c>
      <c r="G11" s="3">
        <v>25</v>
      </c>
      <c r="H11" s="3">
        <f t="shared" si="3"/>
        <v>0.04</v>
      </c>
      <c r="I11" s="7">
        <v>38499013.090000004</v>
      </c>
      <c r="J11" s="18">
        <f>I11*1.16</f>
        <v>44658855.1844</v>
      </c>
      <c r="K11" s="18">
        <f t="shared" si="0"/>
        <v>12871538.535339398</v>
      </c>
      <c r="L11" s="18">
        <f t="shared" si="1"/>
        <v>31787316.6490606</v>
      </c>
      <c r="M11" s="18">
        <f t="shared" si="5"/>
        <v>31787316.6490606</v>
      </c>
    </row>
    <row r="12" spans="2:13" x14ac:dyDescent="0.25">
      <c r="B12" s="3">
        <v>9</v>
      </c>
      <c r="C12" s="1" t="s">
        <v>9</v>
      </c>
      <c r="D12" s="5">
        <v>40996</v>
      </c>
      <c r="E12" s="5">
        <v>43626</v>
      </c>
      <c r="F12" s="6">
        <f t="shared" si="2"/>
        <v>7.2054794520547949</v>
      </c>
      <c r="G12" s="3">
        <v>25</v>
      </c>
      <c r="H12" s="3">
        <f t="shared" si="3"/>
        <v>0.04</v>
      </c>
      <c r="I12" s="7">
        <v>49572587.960000001</v>
      </c>
      <c r="J12" s="18">
        <f>I12*1.05</f>
        <v>52051217.358000003</v>
      </c>
      <c r="K12" s="18">
        <f t="shared" si="0"/>
        <v>15002159.085100276</v>
      </c>
      <c r="L12" s="18">
        <f t="shared" si="1"/>
        <v>37049058.272899725</v>
      </c>
      <c r="M12" s="18">
        <f t="shared" si="5"/>
        <v>37049058.272899725</v>
      </c>
    </row>
    <row r="13" spans="2:13" x14ac:dyDescent="0.25">
      <c r="B13" s="3">
        <v>10</v>
      </c>
      <c r="C13" s="1" t="s">
        <v>10</v>
      </c>
      <c r="D13" s="5">
        <v>40996</v>
      </c>
      <c r="E13" s="5">
        <v>43626</v>
      </c>
      <c r="F13" s="6">
        <f t="shared" si="2"/>
        <v>7.2054794520547949</v>
      </c>
      <c r="G13" s="3">
        <v>25</v>
      </c>
      <c r="H13" s="3">
        <f t="shared" si="3"/>
        <v>0.04</v>
      </c>
      <c r="I13" s="7">
        <v>414211177.97000003</v>
      </c>
      <c r="J13" s="18">
        <f>I13*1.05</f>
        <v>434921736.86850005</v>
      </c>
      <c r="K13" s="18">
        <f t="shared" si="0"/>
        <v>125352785.53031838</v>
      </c>
      <c r="L13" s="18">
        <f t="shared" si="1"/>
        <v>309568951.33818167</v>
      </c>
      <c r="M13" s="18">
        <f t="shared" si="5"/>
        <v>309568951.33818167</v>
      </c>
    </row>
    <row r="14" spans="2:13" x14ac:dyDescent="0.25">
      <c r="B14" s="3">
        <v>11</v>
      </c>
      <c r="C14" s="1" t="s">
        <v>11</v>
      </c>
      <c r="D14" s="5">
        <v>40996</v>
      </c>
      <c r="E14" s="5">
        <v>43626</v>
      </c>
      <c r="F14" s="6">
        <f t="shared" si="2"/>
        <v>7.2054794520547949</v>
      </c>
      <c r="G14" s="3">
        <v>15</v>
      </c>
      <c r="H14" s="3">
        <f t="shared" si="3"/>
        <v>0.06</v>
      </c>
      <c r="I14" s="7">
        <v>16751220.15</v>
      </c>
      <c r="J14" s="18">
        <f>I14*1.067</f>
        <v>17873551.900049999</v>
      </c>
      <c r="K14" s="18">
        <f t="shared" si="0"/>
        <v>7727250.6570627112</v>
      </c>
      <c r="L14" s="18">
        <f t="shared" si="1"/>
        <v>10146301.242987288</v>
      </c>
      <c r="M14" s="18">
        <f t="shared" si="5"/>
        <v>10146301.242987288</v>
      </c>
    </row>
    <row r="15" spans="2:13" x14ac:dyDescent="0.25">
      <c r="B15" s="3">
        <v>12</v>
      </c>
      <c r="C15" s="1" t="s">
        <v>12</v>
      </c>
      <c r="D15" s="5">
        <v>40996</v>
      </c>
      <c r="E15" s="5">
        <v>43626</v>
      </c>
      <c r="F15" s="6">
        <f t="shared" si="2"/>
        <v>7.2054794520547949</v>
      </c>
      <c r="G15" s="3">
        <v>15</v>
      </c>
      <c r="H15" s="3">
        <f t="shared" si="3"/>
        <v>0.06</v>
      </c>
      <c r="I15" s="7">
        <v>31956219.579999998</v>
      </c>
      <c r="J15" s="18">
        <f>I15*1.067</f>
        <v>34097286.291859999</v>
      </c>
      <c r="K15" s="18">
        <f t="shared" si="0"/>
        <v>14741237.744809611</v>
      </c>
      <c r="L15" s="18">
        <f t="shared" si="1"/>
        <v>19356048.547050387</v>
      </c>
      <c r="M15" s="18">
        <f t="shared" si="5"/>
        <v>19356048.547050387</v>
      </c>
    </row>
    <row r="16" spans="2:13" x14ac:dyDescent="0.25">
      <c r="B16" s="3">
        <v>13</v>
      </c>
      <c r="C16" s="1" t="s">
        <v>13</v>
      </c>
      <c r="D16" s="5">
        <v>40996</v>
      </c>
      <c r="E16" s="5">
        <v>43626</v>
      </c>
      <c r="F16" s="6">
        <f t="shared" si="2"/>
        <v>7.2054794520547949</v>
      </c>
      <c r="G16" s="3">
        <v>10</v>
      </c>
      <c r="H16" s="3">
        <f t="shared" si="3"/>
        <v>0.1</v>
      </c>
      <c r="I16" s="7">
        <v>31993861.149999999</v>
      </c>
      <c r="J16" s="18">
        <f>I16*1.03</f>
        <v>32953676.984499998</v>
      </c>
      <c r="K16" s="18">
        <f t="shared" si="0"/>
        <v>23744704.238146577</v>
      </c>
      <c r="L16" s="18">
        <f t="shared" si="1"/>
        <v>9208972.7463534214</v>
      </c>
      <c r="M16" s="18">
        <f t="shared" si="5"/>
        <v>9208972.7463534214</v>
      </c>
    </row>
    <row r="17" spans="2:13" x14ac:dyDescent="0.25">
      <c r="B17" s="3">
        <v>14</v>
      </c>
      <c r="C17" s="1" t="s">
        <v>14</v>
      </c>
      <c r="D17" s="5">
        <v>40996</v>
      </c>
      <c r="E17" s="5">
        <v>43626</v>
      </c>
      <c r="F17" s="6">
        <f t="shared" si="2"/>
        <v>7.2054794520547949</v>
      </c>
      <c r="G17" s="3">
        <v>25</v>
      </c>
      <c r="H17" s="3">
        <f t="shared" si="3"/>
        <v>0.04</v>
      </c>
      <c r="I17" s="7">
        <v>150687648.40000001</v>
      </c>
      <c r="J17" s="18">
        <f>I17*1.13</f>
        <v>170277042.692</v>
      </c>
      <c r="K17" s="18">
        <f t="shared" si="0"/>
        <v>49077109.290954523</v>
      </c>
      <c r="L17" s="18">
        <f t="shared" si="1"/>
        <v>121199933.40104547</v>
      </c>
      <c r="M17" s="18">
        <f t="shared" si="5"/>
        <v>121199933.40104547</v>
      </c>
    </row>
    <row r="18" spans="2:13" x14ac:dyDescent="0.25">
      <c r="B18" s="3">
        <v>15</v>
      </c>
      <c r="C18" s="1" t="s">
        <v>15</v>
      </c>
      <c r="D18" s="5">
        <v>40996</v>
      </c>
      <c r="E18" s="5">
        <v>43626</v>
      </c>
      <c r="F18" s="6">
        <f t="shared" si="2"/>
        <v>7.2054794520547949</v>
      </c>
      <c r="G18" s="3">
        <v>25</v>
      </c>
      <c r="H18" s="3">
        <f t="shared" si="3"/>
        <v>0.04</v>
      </c>
      <c r="I18" s="7">
        <v>102890475.48</v>
      </c>
      <c r="J18" s="18">
        <f>I18*1.15</f>
        <v>118324046.802</v>
      </c>
      <c r="K18" s="18">
        <f t="shared" si="0"/>
        <v>34103259.516631238</v>
      </c>
      <c r="L18" s="18">
        <f t="shared" si="1"/>
        <v>84220787.28536877</v>
      </c>
      <c r="M18" s="18">
        <f t="shared" si="5"/>
        <v>84220787.28536877</v>
      </c>
    </row>
    <row r="19" spans="2:13" x14ac:dyDescent="0.25">
      <c r="B19" s="3">
        <v>16</v>
      </c>
      <c r="C19" s="1" t="s">
        <v>16</v>
      </c>
      <c r="D19" s="5">
        <v>40996</v>
      </c>
      <c r="E19" s="5">
        <v>43626</v>
      </c>
      <c r="F19" s="6">
        <f t="shared" si="2"/>
        <v>7.2054794520547949</v>
      </c>
      <c r="G19" s="3">
        <v>25</v>
      </c>
      <c r="H19" s="3">
        <f t="shared" si="3"/>
        <v>0.04</v>
      </c>
      <c r="I19" s="7">
        <v>7525878.2699999996</v>
      </c>
      <c r="J19" s="18">
        <f>I19*1</f>
        <v>7525878.2699999996</v>
      </c>
      <c r="K19" s="18">
        <f t="shared" si="0"/>
        <v>2169102.4493260272</v>
      </c>
      <c r="L19" s="18">
        <f t="shared" si="1"/>
        <v>5356775.8206739724</v>
      </c>
      <c r="M19" s="18">
        <f t="shared" si="5"/>
        <v>5356775.8206739724</v>
      </c>
    </row>
    <row r="20" spans="2:13" x14ac:dyDescent="0.25">
      <c r="B20" s="3">
        <v>17</v>
      </c>
      <c r="C20" s="1" t="s">
        <v>17</v>
      </c>
      <c r="D20" s="5">
        <v>40996</v>
      </c>
      <c r="E20" s="5">
        <v>43626</v>
      </c>
      <c r="F20" s="6">
        <f t="shared" si="2"/>
        <v>7.2054794520547949</v>
      </c>
      <c r="G20" s="3">
        <v>25</v>
      </c>
      <c r="H20" s="3">
        <f t="shared" si="3"/>
        <v>0.04</v>
      </c>
      <c r="I20" s="7">
        <v>2392163.87</v>
      </c>
      <c r="J20" s="18">
        <f>I20*1.14</f>
        <v>2727066.8117999998</v>
      </c>
      <c r="K20" s="18">
        <f t="shared" si="0"/>
        <v>785992.95507221913</v>
      </c>
      <c r="L20" s="18">
        <f t="shared" si="1"/>
        <v>1941073.8567277808</v>
      </c>
      <c r="M20" s="18">
        <f t="shared" si="5"/>
        <v>1941073.8567277808</v>
      </c>
    </row>
    <row r="21" spans="2:13" x14ac:dyDescent="0.25">
      <c r="B21" s="3">
        <v>18</v>
      </c>
      <c r="C21" s="1" t="s">
        <v>18</v>
      </c>
      <c r="D21" s="5">
        <v>40996</v>
      </c>
      <c r="E21" s="5">
        <v>43626</v>
      </c>
      <c r="F21" s="6">
        <f t="shared" si="2"/>
        <v>7.2054794520547949</v>
      </c>
      <c r="G21" s="3">
        <v>20</v>
      </c>
      <c r="H21" s="3">
        <f t="shared" si="3"/>
        <v>0.05</v>
      </c>
      <c r="I21" s="7">
        <v>4110375.04</v>
      </c>
      <c r="J21" s="18">
        <f>I21*1.16</f>
        <v>4768035.0463999994</v>
      </c>
      <c r="K21" s="18">
        <f t="shared" si="0"/>
        <v>1717798.9276756162</v>
      </c>
      <c r="L21" s="18">
        <f t="shared" si="1"/>
        <v>3050236.1187243834</v>
      </c>
      <c r="M21" s="18">
        <f t="shared" si="5"/>
        <v>3050236.1187243834</v>
      </c>
    </row>
    <row r="22" spans="2:13" x14ac:dyDescent="0.25">
      <c r="B22" s="3">
        <v>19</v>
      </c>
      <c r="C22" s="1" t="s">
        <v>19</v>
      </c>
      <c r="D22" s="5">
        <v>40996</v>
      </c>
      <c r="E22" s="5">
        <v>43626</v>
      </c>
      <c r="F22" s="6">
        <f t="shared" si="2"/>
        <v>7.2054794520547949</v>
      </c>
      <c r="G22" s="3">
        <v>25</v>
      </c>
      <c r="H22" s="3">
        <f t="shared" si="3"/>
        <v>0.04</v>
      </c>
      <c r="I22" s="7">
        <v>80036229.150000006</v>
      </c>
      <c r="J22" s="18">
        <f>I22*1.03</f>
        <v>82437316.024500012</v>
      </c>
      <c r="K22" s="18">
        <f t="shared" si="0"/>
        <v>23760015.467883293</v>
      </c>
      <c r="L22" s="18">
        <f t="shared" si="1"/>
        <v>58677300.556616724</v>
      </c>
      <c r="M22" s="18">
        <f t="shared" si="5"/>
        <v>58677300.556616724</v>
      </c>
    </row>
    <row r="23" spans="2:13" x14ac:dyDescent="0.25">
      <c r="B23" s="3">
        <v>20</v>
      </c>
      <c r="C23" s="1" t="s">
        <v>20</v>
      </c>
      <c r="D23" s="5">
        <v>40996</v>
      </c>
      <c r="E23" s="5">
        <v>43626</v>
      </c>
      <c r="F23" s="6">
        <f t="shared" si="2"/>
        <v>7.2054794520547949</v>
      </c>
      <c r="G23" s="3">
        <v>25</v>
      </c>
      <c r="H23" s="3">
        <f t="shared" si="3"/>
        <v>0.04</v>
      </c>
      <c r="I23" s="7">
        <v>29162948.219999999</v>
      </c>
      <c r="J23" s="18">
        <f>I23*1.03</f>
        <v>30037836.6666</v>
      </c>
      <c r="K23" s="18">
        <f t="shared" si="0"/>
        <v>8657480.5954145752</v>
      </c>
      <c r="L23" s="18">
        <f t="shared" si="1"/>
        <v>21380356.071185425</v>
      </c>
      <c r="M23" s="18">
        <f t="shared" si="5"/>
        <v>21380356.071185425</v>
      </c>
    </row>
    <row r="24" spans="2:13" x14ac:dyDescent="0.25">
      <c r="B24" s="3">
        <v>21</v>
      </c>
      <c r="C24" s="1" t="s">
        <v>21</v>
      </c>
      <c r="D24" s="5">
        <v>40996</v>
      </c>
      <c r="E24" s="5">
        <v>43626</v>
      </c>
      <c r="F24" s="6">
        <f t="shared" si="2"/>
        <v>7.2054794520547949</v>
      </c>
      <c r="G24" s="3">
        <v>40</v>
      </c>
      <c r="H24" s="3">
        <f t="shared" si="3"/>
        <v>0.02</v>
      </c>
      <c r="I24" s="7">
        <v>112605706.75</v>
      </c>
      <c r="J24" s="18">
        <f>I24*1.06</f>
        <v>119362049.155</v>
      </c>
      <c r="K24" s="18">
        <f t="shared" si="0"/>
        <v>17201215.850830141</v>
      </c>
      <c r="L24" s="18">
        <f t="shared" si="1"/>
        <v>102160833.30416986</v>
      </c>
      <c r="M24" s="18">
        <f t="shared" si="5"/>
        <v>102160833.30416986</v>
      </c>
    </row>
    <row r="25" spans="2:13" x14ac:dyDescent="0.25">
      <c r="B25" s="3">
        <v>22</v>
      </c>
      <c r="C25" s="1" t="s">
        <v>22</v>
      </c>
      <c r="D25" s="5">
        <v>40996</v>
      </c>
      <c r="E25" s="5">
        <v>43626</v>
      </c>
      <c r="F25" s="6">
        <f t="shared" si="2"/>
        <v>7.2054794520547949</v>
      </c>
      <c r="G25" s="3">
        <v>40</v>
      </c>
      <c r="H25" s="3">
        <f t="shared" si="3"/>
        <v>0.02</v>
      </c>
      <c r="I25" s="7">
        <v>52459073.869999997</v>
      </c>
      <c r="J25" s="18">
        <f t="shared" ref="J25:J27" si="6">I25*1.06</f>
        <v>55606618.302199997</v>
      </c>
      <c r="K25" s="18">
        <f t="shared" si="0"/>
        <v>8013446.911495124</v>
      </c>
      <c r="L25" s="18">
        <f t="shared" si="1"/>
        <v>47593171.39070487</v>
      </c>
      <c r="M25" s="18">
        <f t="shared" si="5"/>
        <v>47593171.39070487</v>
      </c>
    </row>
    <row r="26" spans="2:13" x14ac:dyDescent="0.25">
      <c r="B26" s="3">
        <v>23</v>
      </c>
      <c r="C26" s="1" t="s">
        <v>23</v>
      </c>
      <c r="D26" s="5">
        <v>40996</v>
      </c>
      <c r="E26" s="5">
        <v>43626</v>
      </c>
      <c r="F26" s="6">
        <f t="shared" si="2"/>
        <v>7.2054794520547949</v>
      </c>
      <c r="G26" s="3">
        <v>15</v>
      </c>
      <c r="H26" s="3">
        <f t="shared" si="3"/>
        <v>0.06</v>
      </c>
      <c r="I26" s="7">
        <v>107495670.42</v>
      </c>
      <c r="J26" s="18">
        <f>I26*1.05</f>
        <v>112870453.941</v>
      </c>
      <c r="K26" s="18">
        <f t="shared" si="0"/>
        <v>48797144.196958356</v>
      </c>
      <c r="L26" s="18">
        <f t="shared" si="1"/>
        <v>64073309.744041644</v>
      </c>
      <c r="M26" s="18">
        <f t="shared" si="5"/>
        <v>64073309.744041644</v>
      </c>
    </row>
    <row r="27" spans="2:13" x14ac:dyDescent="0.25">
      <c r="B27" s="3">
        <v>24</v>
      </c>
      <c r="C27" s="1" t="s">
        <v>24</v>
      </c>
      <c r="D27" s="5">
        <v>40996</v>
      </c>
      <c r="E27" s="5">
        <v>43626</v>
      </c>
      <c r="F27" s="6">
        <f t="shared" si="2"/>
        <v>7.2054794520547949</v>
      </c>
      <c r="G27" s="3">
        <v>20</v>
      </c>
      <c r="H27" s="3">
        <f t="shared" si="3"/>
        <v>0.05</v>
      </c>
      <c r="I27" s="7">
        <v>47009485.859999999</v>
      </c>
      <c r="J27" s="18">
        <f t="shared" si="6"/>
        <v>49830055.011600003</v>
      </c>
      <c r="K27" s="18">
        <f t="shared" si="0"/>
        <v>17952471.874042194</v>
      </c>
      <c r="L27" s="18">
        <f t="shared" si="1"/>
        <v>31877583.137557808</v>
      </c>
      <c r="M27" s="18">
        <f t="shared" si="5"/>
        <v>31877583.137557808</v>
      </c>
    </row>
    <row r="28" spans="2:13" x14ac:dyDescent="0.25">
      <c r="B28" s="3">
        <v>25</v>
      </c>
      <c r="C28" s="1" t="s">
        <v>25</v>
      </c>
      <c r="D28" s="5">
        <v>40996</v>
      </c>
      <c r="E28" s="5">
        <v>43626</v>
      </c>
      <c r="F28" s="6">
        <f t="shared" si="2"/>
        <v>7.2054794520547949</v>
      </c>
      <c r="G28" s="3">
        <v>25</v>
      </c>
      <c r="H28" s="3">
        <f t="shared" si="3"/>
        <v>0.04</v>
      </c>
      <c r="I28" s="7">
        <v>3387063.01</v>
      </c>
      <c r="J28" s="18">
        <f>I28*1.16</f>
        <v>3928993.0915999995</v>
      </c>
      <c r="K28" s="18">
        <f t="shared" si="0"/>
        <v>1132411.1595515616</v>
      </c>
      <c r="L28" s="18">
        <f t="shared" si="1"/>
        <v>2796581.9320484381</v>
      </c>
      <c r="M28" s="18">
        <f t="shared" si="5"/>
        <v>2796581.9320484381</v>
      </c>
    </row>
    <row r="29" spans="2:13" x14ac:dyDescent="0.25">
      <c r="B29" s="3">
        <v>26</v>
      </c>
      <c r="C29" s="1" t="s">
        <v>26</v>
      </c>
      <c r="D29" s="5">
        <v>40996</v>
      </c>
      <c r="E29" s="5">
        <v>43626</v>
      </c>
      <c r="F29" s="6">
        <f t="shared" si="2"/>
        <v>7.2054794520547949</v>
      </c>
      <c r="G29" s="3">
        <v>15</v>
      </c>
      <c r="H29" s="3">
        <f t="shared" si="3"/>
        <v>0.06</v>
      </c>
      <c r="I29" s="7">
        <v>92960962.269999996</v>
      </c>
      <c r="J29" s="18">
        <f>I29*1.02</f>
        <v>94820181.515399992</v>
      </c>
      <c r="K29" s="18">
        <f t="shared" si="0"/>
        <v>40993492.172959231</v>
      </c>
      <c r="L29" s="18">
        <f t="shared" si="1"/>
        <v>53826689.342440762</v>
      </c>
      <c r="M29" s="18">
        <f t="shared" si="5"/>
        <v>53826689.342440762</v>
      </c>
    </row>
    <row r="30" spans="2:13" x14ac:dyDescent="0.25">
      <c r="B30" s="3">
        <v>27</v>
      </c>
      <c r="C30" s="1" t="s">
        <v>27</v>
      </c>
      <c r="D30" s="5">
        <v>40996</v>
      </c>
      <c r="E30" s="5">
        <v>43626</v>
      </c>
      <c r="F30" s="6">
        <f t="shared" si="2"/>
        <v>7.2054794520547949</v>
      </c>
      <c r="G30" s="3">
        <v>15</v>
      </c>
      <c r="H30" s="3">
        <f t="shared" si="3"/>
        <v>0.06</v>
      </c>
      <c r="I30" s="7">
        <v>5000013.1500000004</v>
      </c>
      <c r="J30" s="18">
        <f>I30*1.12</f>
        <v>5600014.7280000011</v>
      </c>
      <c r="K30" s="18">
        <f t="shared" si="0"/>
        <v>2421047.4632284935</v>
      </c>
      <c r="L30" s="18">
        <f t="shared" si="1"/>
        <v>3178967.2647715076</v>
      </c>
      <c r="M30" s="18">
        <f t="shared" si="5"/>
        <v>3178967.2647715076</v>
      </c>
    </row>
    <row r="31" spans="2:13" x14ac:dyDescent="0.25">
      <c r="B31" s="3">
        <v>28</v>
      </c>
      <c r="C31" s="1" t="s">
        <v>28</v>
      </c>
      <c r="D31" s="5">
        <v>40996</v>
      </c>
      <c r="E31" s="5">
        <v>43626</v>
      </c>
      <c r="F31" s="6">
        <f t="shared" si="2"/>
        <v>7.2054794520547949</v>
      </c>
      <c r="G31" s="3">
        <v>40</v>
      </c>
      <c r="H31" s="3">
        <f t="shared" si="3"/>
        <v>0.02</v>
      </c>
      <c r="I31" s="7">
        <v>42767628.140000001</v>
      </c>
      <c r="J31" s="18">
        <f>I31*1.14</f>
        <v>48755096.079599999</v>
      </c>
      <c r="K31" s="18">
        <f t="shared" si="0"/>
        <v>7026076.8596903011</v>
      </c>
      <c r="L31" s="18">
        <f t="shared" si="1"/>
        <v>41729019.219909698</v>
      </c>
      <c r="M31" s="18">
        <f t="shared" si="5"/>
        <v>41729019.219909698</v>
      </c>
    </row>
    <row r="32" spans="2:13" x14ac:dyDescent="0.25">
      <c r="B32" s="3">
        <v>29</v>
      </c>
      <c r="C32" s="1" t="s">
        <v>29</v>
      </c>
      <c r="D32" s="5">
        <v>40996</v>
      </c>
      <c r="E32" s="5">
        <v>43626</v>
      </c>
      <c r="F32" s="6">
        <f t="shared" si="2"/>
        <v>7.2054794520547949</v>
      </c>
      <c r="G32" s="3">
        <v>10</v>
      </c>
      <c r="H32" s="3">
        <f t="shared" si="3"/>
        <v>0.1</v>
      </c>
      <c r="I32" s="7">
        <v>365616</v>
      </c>
      <c r="J32" s="18">
        <f t="shared" ref="J32" si="7">I32</f>
        <v>365616</v>
      </c>
      <c r="K32" s="18">
        <f t="shared" si="0"/>
        <v>263443.85753424658</v>
      </c>
      <c r="L32" s="18">
        <f t="shared" si="1"/>
        <v>102172.14246575342</v>
      </c>
      <c r="M32" s="18">
        <f t="shared" si="5"/>
        <v>102172.14246575342</v>
      </c>
    </row>
    <row r="33" spans="2:13" x14ac:dyDescent="0.25">
      <c r="B33" s="3">
        <v>30</v>
      </c>
      <c r="C33" s="1" t="s">
        <v>30</v>
      </c>
      <c r="D33" s="5">
        <v>40996</v>
      </c>
      <c r="E33" s="5">
        <v>43626</v>
      </c>
      <c r="F33" s="6">
        <f t="shared" si="2"/>
        <v>7.2054794520547949</v>
      </c>
      <c r="G33" s="3">
        <v>15</v>
      </c>
      <c r="H33" s="3">
        <f t="shared" si="3"/>
        <v>0.06</v>
      </c>
      <c r="I33" s="7">
        <v>105797</v>
      </c>
      <c r="J33" s="18">
        <f>I33*1.06</f>
        <v>112144.82</v>
      </c>
      <c r="K33" s="18">
        <f t="shared" si="0"/>
        <v>48483.431769863018</v>
      </c>
      <c r="L33" s="18">
        <f t="shared" si="1"/>
        <v>63661.388230136989</v>
      </c>
      <c r="M33" s="18">
        <f t="shared" si="5"/>
        <v>63661.388230136989</v>
      </c>
    </row>
    <row r="34" spans="2:13" x14ac:dyDescent="0.25">
      <c r="B34" s="3">
        <v>31</v>
      </c>
      <c r="C34" s="1" t="s">
        <v>31</v>
      </c>
      <c r="D34" s="5">
        <v>40996</v>
      </c>
      <c r="E34" s="5">
        <v>43626</v>
      </c>
      <c r="F34" s="6">
        <f t="shared" si="2"/>
        <v>7.2054794520547949</v>
      </c>
      <c r="G34" s="3">
        <v>15</v>
      </c>
      <c r="H34" s="3">
        <f t="shared" si="3"/>
        <v>0.06</v>
      </c>
      <c r="I34" s="7">
        <v>794764.1</v>
      </c>
      <c r="J34" s="18">
        <f>I34*1</f>
        <v>794764.1</v>
      </c>
      <c r="K34" s="18">
        <f t="shared" si="0"/>
        <v>343599.38350684929</v>
      </c>
      <c r="L34" s="18">
        <f t="shared" si="1"/>
        <v>451164.71649315068</v>
      </c>
      <c r="M34" s="18">
        <f t="shared" si="5"/>
        <v>451164.71649315068</v>
      </c>
    </row>
    <row r="35" spans="2:13" x14ac:dyDescent="0.25">
      <c r="B35" s="3">
        <v>32</v>
      </c>
      <c r="C35" s="1" t="s">
        <v>32</v>
      </c>
      <c r="D35" s="5">
        <v>40996</v>
      </c>
      <c r="E35" s="5">
        <v>43626</v>
      </c>
      <c r="F35" s="6">
        <f t="shared" si="2"/>
        <v>7.2054794520547949</v>
      </c>
      <c r="G35" s="3">
        <v>15</v>
      </c>
      <c r="H35" s="3">
        <f t="shared" si="3"/>
        <v>0.06</v>
      </c>
      <c r="I35" s="7">
        <v>81004.009999999995</v>
      </c>
      <c r="J35" s="18">
        <f t="shared" ref="J35" si="8">I35*1.06</f>
        <v>85864.250599999999</v>
      </c>
      <c r="K35" s="18">
        <f t="shared" si="0"/>
        <v>37121.585601863015</v>
      </c>
      <c r="L35" s="18">
        <f t="shared" si="1"/>
        <v>48742.664998136985</v>
      </c>
      <c r="M35" s="18">
        <f t="shared" si="5"/>
        <v>48742.664998136985</v>
      </c>
    </row>
    <row r="36" spans="2:13" x14ac:dyDescent="0.25">
      <c r="B36" s="3">
        <v>33</v>
      </c>
      <c r="C36" s="1" t="s">
        <v>33</v>
      </c>
      <c r="D36" s="5">
        <v>40996</v>
      </c>
      <c r="E36" s="5">
        <v>43626</v>
      </c>
      <c r="F36" s="6">
        <f t="shared" si="2"/>
        <v>7.2054794520547949</v>
      </c>
      <c r="G36" s="3">
        <v>10</v>
      </c>
      <c r="H36" s="3">
        <f t="shared" si="3"/>
        <v>0.1</v>
      </c>
      <c r="I36" s="7">
        <v>9872.25</v>
      </c>
      <c r="J36" s="18">
        <f>I36*1</f>
        <v>9872.25</v>
      </c>
      <c r="K36" s="18">
        <f t="shared" ref="K36:K67" si="9">J36*H36*F36</f>
        <v>7113.4294520547946</v>
      </c>
      <c r="L36" s="18">
        <f t="shared" ref="L36:L67" si="10">J36-K36</f>
        <v>2758.8205479452054</v>
      </c>
      <c r="M36" s="18">
        <f t="shared" si="5"/>
        <v>2758.8205479452054</v>
      </c>
    </row>
    <row r="37" spans="2:13" x14ac:dyDescent="0.25">
      <c r="B37" s="3">
        <v>34</v>
      </c>
      <c r="C37" s="1" t="s">
        <v>34</v>
      </c>
      <c r="D37" s="5">
        <v>40996</v>
      </c>
      <c r="E37" s="5">
        <v>43626</v>
      </c>
      <c r="F37" s="6">
        <f t="shared" si="2"/>
        <v>7.2054794520547949</v>
      </c>
      <c r="G37" s="3">
        <v>15</v>
      </c>
      <c r="H37" s="3">
        <f t="shared" si="3"/>
        <v>0.06</v>
      </c>
      <c r="I37" s="7">
        <v>5610</v>
      </c>
      <c r="J37" s="18">
        <f>I37*1.12</f>
        <v>6283.2000000000007</v>
      </c>
      <c r="K37" s="18">
        <f t="shared" si="9"/>
        <v>2716.4081095890415</v>
      </c>
      <c r="L37" s="18">
        <f t="shared" si="10"/>
        <v>3566.7918904109592</v>
      </c>
      <c r="M37" s="18">
        <f t="shared" si="5"/>
        <v>3566.7918904109592</v>
      </c>
    </row>
    <row r="38" spans="2:13" x14ac:dyDescent="0.25">
      <c r="B38" s="3">
        <v>35</v>
      </c>
      <c r="C38" s="1" t="s">
        <v>35</v>
      </c>
      <c r="D38" s="5">
        <v>41114</v>
      </c>
      <c r="E38" s="5">
        <v>43626</v>
      </c>
      <c r="F38" s="6">
        <f t="shared" si="2"/>
        <v>6.882191780821918</v>
      </c>
      <c r="G38" s="3">
        <v>15</v>
      </c>
      <c r="H38" s="3">
        <f t="shared" si="3"/>
        <v>0.06</v>
      </c>
      <c r="I38" s="7">
        <v>80290</v>
      </c>
      <c r="J38" s="18">
        <f>I38*1.12</f>
        <v>89924.800000000003</v>
      </c>
      <c r="K38" s="18">
        <f t="shared" si="9"/>
        <v>37132.783167123293</v>
      </c>
      <c r="L38" s="18">
        <f t="shared" si="10"/>
        <v>52792.01683287671</v>
      </c>
      <c r="M38" s="18">
        <f t="shared" si="5"/>
        <v>52792.01683287671</v>
      </c>
    </row>
    <row r="39" spans="2:13" x14ac:dyDescent="0.25">
      <c r="B39" s="3">
        <v>36</v>
      </c>
      <c r="C39" s="1" t="s">
        <v>36</v>
      </c>
      <c r="D39" s="5">
        <v>41152</v>
      </c>
      <c r="E39" s="5">
        <v>43626</v>
      </c>
      <c r="F39" s="6">
        <f t="shared" si="2"/>
        <v>6.7780821917808218</v>
      </c>
      <c r="G39" s="3">
        <v>15</v>
      </c>
      <c r="H39" s="3">
        <f t="shared" si="3"/>
        <v>0.06</v>
      </c>
      <c r="I39" s="7">
        <v>34829.01</v>
      </c>
      <c r="J39" s="18">
        <f t="shared" ref="J39:J93" si="11">I39</f>
        <v>34829.01</v>
      </c>
      <c r="K39" s="18">
        <f t="shared" si="9"/>
        <v>14164.43354630137</v>
      </c>
      <c r="L39" s="18">
        <f t="shared" si="10"/>
        <v>20664.576453698632</v>
      </c>
      <c r="M39" s="18">
        <f t="shared" si="5"/>
        <v>20664.576453698632</v>
      </c>
    </row>
    <row r="40" spans="2:13" x14ac:dyDescent="0.25">
      <c r="B40" s="3">
        <v>37</v>
      </c>
      <c r="C40" s="1" t="s">
        <v>37</v>
      </c>
      <c r="D40" s="5">
        <v>41182</v>
      </c>
      <c r="E40" s="5">
        <v>43626</v>
      </c>
      <c r="F40" s="6">
        <f t="shared" si="2"/>
        <v>6.6958904109589037</v>
      </c>
      <c r="G40" s="3">
        <v>15</v>
      </c>
      <c r="H40" s="3">
        <f t="shared" si="3"/>
        <v>0.06</v>
      </c>
      <c r="I40" s="7">
        <v>290178</v>
      </c>
      <c r="J40" s="18">
        <f>I40*1.03</f>
        <v>298883.34000000003</v>
      </c>
      <c r="K40" s="18">
        <f t="shared" si="9"/>
        <v>120077.40541808218</v>
      </c>
      <c r="L40" s="18">
        <f t="shared" si="10"/>
        <v>178805.93458191783</v>
      </c>
      <c r="M40" s="18">
        <f t="shared" si="5"/>
        <v>178805.93458191783</v>
      </c>
    </row>
    <row r="41" spans="2:13" x14ac:dyDescent="0.25">
      <c r="B41" s="3">
        <v>38</v>
      </c>
      <c r="C41" s="1" t="s">
        <v>38</v>
      </c>
      <c r="D41" s="5">
        <v>41204</v>
      </c>
      <c r="E41" s="5">
        <v>43626</v>
      </c>
      <c r="F41" s="6">
        <f t="shared" si="2"/>
        <v>6.6356164383561644</v>
      </c>
      <c r="G41" s="3">
        <v>15</v>
      </c>
      <c r="H41" s="3">
        <f t="shared" si="3"/>
        <v>0.06</v>
      </c>
      <c r="I41" s="7">
        <v>77376</v>
      </c>
      <c r="J41" s="18">
        <f>I41*1.03</f>
        <v>79697.279999999999</v>
      </c>
      <c r="K41" s="18">
        <f t="shared" si="9"/>
        <v>31730.43487561644</v>
      </c>
      <c r="L41" s="18">
        <f t="shared" si="10"/>
        <v>47966.845124383559</v>
      </c>
      <c r="M41" s="18">
        <f t="shared" si="5"/>
        <v>47966.845124383559</v>
      </c>
    </row>
    <row r="42" spans="2:13" x14ac:dyDescent="0.25">
      <c r="B42" s="3">
        <v>39</v>
      </c>
      <c r="C42" s="1" t="s">
        <v>39</v>
      </c>
      <c r="D42" s="5">
        <v>41207</v>
      </c>
      <c r="E42" s="5">
        <v>43626</v>
      </c>
      <c r="F42" s="6">
        <f t="shared" si="2"/>
        <v>6.6273972602739724</v>
      </c>
      <c r="G42" s="3">
        <v>20</v>
      </c>
      <c r="H42" s="3">
        <f t="shared" si="3"/>
        <v>0.05</v>
      </c>
      <c r="I42" s="7">
        <v>628223.03</v>
      </c>
      <c r="J42" s="18">
        <f>I42*1.2</f>
        <v>753867.63600000006</v>
      </c>
      <c r="K42" s="18">
        <f t="shared" si="9"/>
        <v>249809.01527178084</v>
      </c>
      <c r="L42" s="18">
        <f t="shared" si="10"/>
        <v>504058.62072821922</v>
      </c>
      <c r="M42" s="18">
        <f t="shared" si="5"/>
        <v>504058.62072821922</v>
      </c>
    </row>
    <row r="43" spans="2:13" x14ac:dyDescent="0.25">
      <c r="B43" s="3">
        <v>40</v>
      </c>
      <c r="C43" s="1" t="s">
        <v>40</v>
      </c>
      <c r="D43" s="5">
        <v>41274</v>
      </c>
      <c r="E43" s="5">
        <v>43626</v>
      </c>
      <c r="F43" s="6">
        <f t="shared" si="2"/>
        <v>6.4438356164383563</v>
      </c>
      <c r="G43" s="3">
        <v>10</v>
      </c>
      <c r="H43" s="3">
        <f t="shared" si="3"/>
        <v>0.1</v>
      </c>
      <c r="I43" s="7">
        <v>23360.02</v>
      </c>
      <c r="J43" s="18">
        <f t="shared" si="11"/>
        <v>23360.02</v>
      </c>
      <c r="K43" s="18">
        <f t="shared" si="9"/>
        <v>15052.812887671233</v>
      </c>
      <c r="L43" s="18">
        <f t="shared" si="10"/>
        <v>8307.2071123287678</v>
      </c>
      <c r="M43" s="18">
        <f t="shared" si="5"/>
        <v>8307.2071123287678</v>
      </c>
    </row>
    <row r="44" spans="2:13" x14ac:dyDescent="0.25">
      <c r="B44" s="3">
        <v>41</v>
      </c>
      <c r="C44" s="1" t="s">
        <v>41</v>
      </c>
      <c r="D44" s="5">
        <v>41274</v>
      </c>
      <c r="E44" s="5">
        <v>43626</v>
      </c>
      <c r="F44" s="6">
        <f t="shared" si="2"/>
        <v>6.4438356164383563</v>
      </c>
      <c r="G44" s="3">
        <v>10</v>
      </c>
      <c r="H44" s="3">
        <f t="shared" si="3"/>
        <v>0.1</v>
      </c>
      <c r="I44" s="7">
        <v>571688.01</v>
      </c>
      <c r="J44" s="18">
        <f>I44*1.03</f>
        <v>588838.65029999998</v>
      </c>
      <c r="K44" s="18">
        <f t="shared" si="9"/>
        <v>379437.94671386306</v>
      </c>
      <c r="L44" s="18">
        <f t="shared" si="10"/>
        <v>209400.70358613692</v>
      </c>
      <c r="M44" s="18">
        <f t="shared" si="5"/>
        <v>209400.70358613692</v>
      </c>
    </row>
    <row r="45" spans="2:13" x14ac:dyDescent="0.25">
      <c r="B45" s="3">
        <v>42</v>
      </c>
      <c r="C45" s="1" t="s">
        <v>42</v>
      </c>
      <c r="D45" s="5">
        <v>41355</v>
      </c>
      <c r="E45" s="5">
        <v>43626</v>
      </c>
      <c r="F45" s="6">
        <f t="shared" si="2"/>
        <v>6.2219178082191782</v>
      </c>
      <c r="G45" s="3">
        <v>20</v>
      </c>
      <c r="H45" s="3">
        <f t="shared" si="3"/>
        <v>0.05</v>
      </c>
      <c r="I45" s="7">
        <v>28202.5</v>
      </c>
      <c r="J45" s="18">
        <f>I45*1.2</f>
        <v>33843</v>
      </c>
      <c r="K45" s="18">
        <f t="shared" si="9"/>
        <v>10528.418219178084</v>
      </c>
      <c r="L45" s="18">
        <f t="shared" si="10"/>
        <v>23314.581780821914</v>
      </c>
      <c r="M45" s="18">
        <f t="shared" si="5"/>
        <v>23314.581780821914</v>
      </c>
    </row>
    <row r="46" spans="2:13" x14ac:dyDescent="0.25">
      <c r="B46" s="3">
        <v>43</v>
      </c>
      <c r="C46" s="1" t="s">
        <v>43</v>
      </c>
      <c r="D46" s="5">
        <v>41355</v>
      </c>
      <c r="E46" s="5">
        <v>43626</v>
      </c>
      <c r="F46" s="6">
        <f t="shared" si="2"/>
        <v>6.2219178082191782</v>
      </c>
      <c r="G46" s="3">
        <v>20</v>
      </c>
      <c r="H46" s="3">
        <f t="shared" si="3"/>
        <v>0.05</v>
      </c>
      <c r="I46" s="7">
        <v>33838</v>
      </c>
      <c r="J46" s="18">
        <f t="shared" si="11"/>
        <v>33838</v>
      </c>
      <c r="K46" s="18">
        <f t="shared" si="9"/>
        <v>10526.862739726028</v>
      </c>
      <c r="L46" s="18">
        <f t="shared" si="10"/>
        <v>23311.137260273972</v>
      </c>
      <c r="M46" s="18">
        <f t="shared" si="5"/>
        <v>23311.137260273972</v>
      </c>
    </row>
    <row r="47" spans="2:13" x14ac:dyDescent="0.25">
      <c r="B47" s="3">
        <v>44</v>
      </c>
      <c r="C47" s="1" t="s">
        <v>44</v>
      </c>
      <c r="D47" s="5">
        <v>41398</v>
      </c>
      <c r="E47" s="5">
        <v>43626</v>
      </c>
      <c r="F47" s="6">
        <f t="shared" si="2"/>
        <v>6.1041095890410961</v>
      </c>
      <c r="G47" s="3">
        <v>10</v>
      </c>
      <c r="H47" s="3">
        <f t="shared" si="3"/>
        <v>0.1</v>
      </c>
      <c r="I47" s="7">
        <v>6800.01</v>
      </c>
      <c r="J47" s="18">
        <f t="shared" si="11"/>
        <v>6800.01</v>
      </c>
      <c r="K47" s="18">
        <f t="shared" si="9"/>
        <v>4150.8006246575351</v>
      </c>
      <c r="L47" s="18">
        <f t="shared" si="10"/>
        <v>2649.2093753424651</v>
      </c>
      <c r="M47" s="18">
        <f t="shared" si="5"/>
        <v>2649.2093753424651</v>
      </c>
    </row>
    <row r="48" spans="2:13" x14ac:dyDescent="0.25">
      <c r="B48" s="3">
        <v>45</v>
      </c>
      <c r="C48" s="1" t="s">
        <v>45</v>
      </c>
      <c r="D48" s="5">
        <v>41485</v>
      </c>
      <c r="E48" s="5">
        <v>43626</v>
      </c>
      <c r="F48" s="6">
        <f t="shared" si="2"/>
        <v>5.8657534246575347</v>
      </c>
      <c r="G48" s="3">
        <v>15</v>
      </c>
      <c r="H48" s="3">
        <f t="shared" si="3"/>
        <v>0.06</v>
      </c>
      <c r="I48" s="7">
        <v>15096.01</v>
      </c>
      <c r="J48" s="18">
        <f>I48*1.06</f>
        <v>16001.770600000002</v>
      </c>
      <c r="K48" s="18">
        <f t="shared" si="9"/>
        <v>5631.7464418520558</v>
      </c>
      <c r="L48" s="18">
        <f t="shared" si="10"/>
        <v>10370.024158147946</v>
      </c>
      <c r="M48" s="18">
        <f t="shared" si="5"/>
        <v>10370.024158147946</v>
      </c>
    </row>
    <row r="49" spans="2:13" x14ac:dyDescent="0.25">
      <c r="B49" s="3">
        <v>46</v>
      </c>
      <c r="C49" s="1" t="s">
        <v>46</v>
      </c>
      <c r="D49" s="5">
        <v>41494</v>
      </c>
      <c r="E49" s="5">
        <v>43626</v>
      </c>
      <c r="F49" s="6">
        <f t="shared" si="2"/>
        <v>5.8410958904109593</v>
      </c>
      <c r="G49" s="3">
        <v>20</v>
      </c>
      <c r="H49" s="3">
        <f t="shared" si="3"/>
        <v>0.05</v>
      </c>
      <c r="I49" s="7">
        <v>224555</v>
      </c>
      <c r="J49" s="18">
        <f>I49*1.2</f>
        <v>269466</v>
      </c>
      <c r="K49" s="18">
        <f t="shared" si="9"/>
        <v>78698.837260273984</v>
      </c>
      <c r="L49" s="18">
        <f t="shared" si="10"/>
        <v>190767.16273972602</v>
      </c>
      <c r="M49" s="18">
        <f t="shared" si="5"/>
        <v>190767.16273972602</v>
      </c>
    </row>
    <row r="50" spans="2:13" x14ac:dyDescent="0.25">
      <c r="B50" s="3">
        <v>47</v>
      </c>
      <c r="C50" s="1" t="s">
        <v>47</v>
      </c>
      <c r="D50" s="5">
        <v>41486</v>
      </c>
      <c r="E50" s="5">
        <v>43626</v>
      </c>
      <c r="F50" s="6">
        <f t="shared" si="2"/>
        <v>5.8630136986301373</v>
      </c>
      <c r="G50" s="3">
        <v>10</v>
      </c>
      <c r="H50" s="3">
        <f t="shared" si="3"/>
        <v>0.1</v>
      </c>
      <c r="I50" s="7">
        <v>53147.01</v>
      </c>
      <c r="J50" s="18">
        <f>I50*1.02</f>
        <v>54209.950200000007</v>
      </c>
      <c r="K50" s="18">
        <f t="shared" si="9"/>
        <v>31783.368062465761</v>
      </c>
      <c r="L50" s="18">
        <f t="shared" si="10"/>
        <v>22426.582137534246</v>
      </c>
      <c r="M50" s="18">
        <f t="shared" si="5"/>
        <v>22426.582137534246</v>
      </c>
    </row>
    <row r="51" spans="2:13" x14ac:dyDescent="0.25">
      <c r="B51" s="3">
        <v>48</v>
      </c>
      <c r="C51" s="1" t="s">
        <v>47</v>
      </c>
      <c r="D51" s="5">
        <v>41486</v>
      </c>
      <c r="E51" s="5">
        <v>43626</v>
      </c>
      <c r="F51" s="6">
        <f t="shared" si="2"/>
        <v>5.8630136986301373</v>
      </c>
      <c r="G51" s="3">
        <v>15</v>
      </c>
      <c r="H51" s="3">
        <f t="shared" si="3"/>
        <v>0.06</v>
      </c>
      <c r="I51" s="7">
        <v>53146.99</v>
      </c>
      <c r="J51" s="18">
        <f>I51*1.025</f>
        <v>54475.664749999996</v>
      </c>
      <c r="K51" s="18">
        <f t="shared" si="9"/>
        <v>19163.494120273972</v>
      </c>
      <c r="L51" s="18">
        <f t="shared" si="10"/>
        <v>35312.170629726024</v>
      </c>
      <c r="M51" s="18">
        <f t="shared" si="5"/>
        <v>35312.170629726024</v>
      </c>
    </row>
    <row r="52" spans="2:13" x14ac:dyDescent="0.25">
      <c r="B52" s="3">
        <v>49</v>
      </c>
      <c r="C52" s="1" t="s">
        <v>48</v>
      </c>
      <c r="D52" s="5">
        <v>41528</v>
      </c>
      <c r="E52" s="5">
        <v>43626</v>
      </c>
      <c r="F52" s="6">
        <f t="shared" si="2"/>
        <v>5.7479452054794518</v>
      </c>
      <c r="G52" s="3">
        <v>10</v>
      </c>
      <c r="H52" s="3">
        <f t="shared" si="3"/>
        <v>0.1</v>
      </c>
      <c r="I52" s="7">
        <v>48511</v>
      </c>
      <c r="J52" s="18">
        <f t="shared" si="11"/>
        <v>48511</v>
      </c>
      <c r="K52" s="18">
        <f t="shared" si="9"/>
        <v>27883.856986301369</v>
      </c>
      <c r="L52" s="18">
        <f t="shared" si="10"/>
        <v>20627.143013698631</v>
      </c>
      <c r="M52" s="18">
        <f t="shared" si="5"/>
        <v>20627.143013698631</v>
      </c>
    </row>
    <row r="53" spans="2:13" x14ac:dyDescent="0.25">
      <c r="B53" s="3">
        <v>50</v>
      </c>
      <c r="C53" s="1" t="s">
        <v>49</v>
      </c>
      <c r="D53" s="5">
        <v>41518</v>
      </c>
      <c r="E53" s="5">
        <v>43626</v>
      </c>
      <c r="F53" s="6">
        <f t="shared" si="2"/>
        <v>5.7753424657534245</v>
      </c>
      <c r="G53" s="3">
        <v>10</v>
      </c>
      <c r="H53" s="3">
        <f t="shared" si="3"/>
        <v>0.1</v>
      </c>
      <c r="I53" s="7">
        <v>149242.72</v>
      </c>
      <c r="J53" s="18">
        <f t="shared" si="11"/>
        <v>149242.72</v>
      </c>
      <c r="K53" s="18">
        <f t="shared" si="9"/>
        <v>86192.781852054803</v>
      </c>
      <c r="L53" s="18">
        <f t="shared" si="10"/>
        <v>63049.938147945199</v>
      </c>
      <c r="M53" s="18">
        <f t="shared" si="5"/>
        <v>63049.938147945199</v>
      </c>
    </row>
    <row r="54" spans="2:13" x14ac:dyDescent="0.25">
      <c r="B54" s="3">
        <v>51</v>
      </c>
      <c r="C54" s="1" t="s">
        <v>50</v>
      </c>
      <c r="D54" s="5">
        <v>41518</v>
      </c>
      <c r="E54" s="5">
        <v>43626</v>
      </c>
      <c r="F54" s="6">
        <f t="shared" si="2"/>
        <v>5.7753424657534245</v>
      </c>
      <c r="G54" s="3">
        <v>15</v>
      </c>
      <c r="H54" s="3">
        <f t="shared" si="3"/>
        <v>0.06</v>
      </c>
      <c r="I54" s="7">
        <v>230590.79</v>
      </c>
      <c r="J54" s="18">
        <f t="shared" si="11"/>
        <v>230590.79</v>
      </c>
      <c r="K54" s="18">
        <f t="shared" si="9"/>
        <v>79904.446901917807</v>
      </c>
      <c r="L54" s="18">
        <f t="shared" si="10"/>
        <v>150686.3430980822</v>
      </c>
      <c r="M54" s="18">
        <f t="shared" si="5"/>
        <v>150686.3430980822</v>
      </c>
    </row>
    <row r="55" spans="2:13" x14ac:dyDescent="0.25">
      <c r="B55" s="3">
        <v>52</v>
      </c>
      <c r="C55" s="1" t="s">
        <v>51</v>
      </c>
      <c r="D55" s="5">
        <v>41518</v>
      </c>
      <c r="E55" s="5">
        <v>43626</v>
      </c>
      <c r="F55" s="6">
        <f t="shared" si="2"/>
        <v>5.7753424657534245</v>
      </c>
      <c r="G55" s="3">
        <v>20</v>
      </c>
      <c r="H55" s="3">
        <f t="shared" si="3"/>
        <v>0.05</v>
      </c>
      <c r="I55" s="7">
        <v>857946.08</v>
      </c>
      <c r="J55" s="18">
        <f t="shared" si="11"/>
        <v>857946.08</v>
      </c>
      <c r="K55" s="18">
        <f t="shared" si="9"/>
        <v>247746.62145753426</v>
      </c>
      <c r="L55" s="18">
        <f t="shared" si="10"/>
        <v>610199.4585424657</v>
      </c>
      <c r="M55" s="18">
        <f t="shared" si="5"/>
        <v>610199.4585424657</v>
      </c>
    </row>
    <row r="56" spans="2:13" x14ac:dyDescent="0.25">
      <c r="B56" s="3">
        <v>53</v>
      </c>
      <c r="C56" s="1" t="s">
        <v>52</v>
      </c>
      <c r="D56" s="5">
        <v>41533</v>
      </c>
      <c r="E56" s="5">
        <v>43626</v>
      </c>
      <c r="F56" s="6">
        <f t="shared" si="2"/>
        <v>5.7342465753424658</v>
      </c>
      <c r="G56" s="3">
        <v>15</v>
      </c>
      <c r="H56" s="3">
        <f t="shared" si="3"/>
        <v>0.06</v>
      </c>
      <c r="I56" s="7">
        <v>39788</v>
      </c>
      <c r="J56" s="18">
        <f t="shared" si="11"/>
        <v>39788</v>
      </c>
      <c r="K56" s="18">
        <f t="shared" si="9"/>
        <v>13689.252164383561</v>
      </c>
      <c r="L56" s="18">
        <f t="shared" si="10"/>
        <v>26098.747835616439</v>
      </c>
      <c r="M56" s="18">
        <f t="shared" si="5"/>
        <v>26098.747835616439</v>
      </c>
    </row>
    <row r="57" spans="2:13" x14ac:dyDescent="0.25">
      <c r="B57" s="3">
        <v>54</v>
      </c>
      <c r="C57" s="1" t="s">
        <v>38</v>
      </c>
      <c r="D57" s="5">
        <v>41562</v>
      </c>
      <c r="E57" s="5">
        <v>43626</v>
      </c>
      <c r="F57" s="6">
        <f t="shared" si="2"/>
        <v>5.6547945205479451</v>
      </c>
      <c r="G57" s="3">
        <v>15</v>
      </c>
      <c r="H57" s="3">
        <f t="shared" si="3"/>
        <v>0.06</v>
      </c>
      <c r="I57" s="7">
        <v>122029.5</v>
      </c>
      <c r="J57" s="18">
        <f>I57*1.1</f>
        <v>134232.45000000001</v>
      </c>
      <c r="K57" s="18">
        <f t="shared" si="9"/>
        <v>45543.41536438356</v>
      </c>
      <c r="L57" s="18">
        <f t="shared" si="10"/>
        <v>88689.034635616452</v>
      </c>
      <c r="M57" s="18">
        <f t="shared" si="5"/>
        <v>88689.034635616452</v>
      </c>
    </row>
    <row r="58" spans="2:13" x14ac:dyDescent="0.25">
      <c r="B58" s="3">
        <v>55</v>
      </c>
      <c r="C58" s="1" t="s">
        <v>38</v>
      </c>
      <c r="D58" s="5">
        <v>41609</v>
      </c>
      <c r="E58" s="5">
        <v>43626</v>
      </c>
      <c r="F58" s="6">
        <f t="shared" si="2"/>
        <v>5.5260273972602736</v>
      </c>
      <c r="G58" s="3">
        <v>15</v>
      </c>
      <c r="H58" s="3">
        <f t="shared" si="3"/>
        <v>0.06</v>
      </c>
      <c r="I58" s="7">
        <v>122029.43</v>
      </c>
      <c r="J58" s="18">
        <f>I58*1.1</f>
        <v>134232.37299999999</v>
      </c>
      <c r="K58" s="18">
        <f t="shared" si="9"/>
        <v>44506.306247835608</v>
      </c>
      <c r="L58" s="18">
        <f t="shared" si="10"/>
        <v>89726.066752164392</v>
      </c>
      <c r="M58" s="18">
        <f t="shared" si="5"/>
        <v>89726.066752164392</v>
      </c>
    </row>
    <row r="59" spans="2:13" x14ac:dyDescent="0.25">
      <c r="B59" s="3">
        <v>56</v>
      </c>
      <c r="C59" s="1" t="s">
        <v>53</v>
      </c>
      <c r="D59" s="5">
        <v>41639</v>
      </c>
      <c r="E59" s="5">
        <v>43626</v>
      </c>
      <c r="F59" s="6">
        <f t="shared" si="2"/>
        <v>5.4438356164383563</v>
      </c>
      <c r="G59" s="3">
        <v>10</v>
      </c>
      <c r="H59" s="3">
        <f t="shared" si="3"/>
        <v>0.1</v>
      </c>
      <c r="I59" s="7">
        <v>210095</v>
      </c>
      <c r="J59" s="18">
        <f t="shared" si="11"/>
        <v>210095</v>
      </c>
      <c r="K59" s="18">
        <f t="shared" si="9"/>
        <v>114372.26438356165</v>
      </c>
      <c r="L59" s="18">
        <f t="shared" si="10"/>
        <v>95722.735616438353</v>
      </c>
      <c r="M59" s="18">
        <f t="shared" si="5"/>
        <v>95722.735616438353</v>
      </c>
    </row>
    <row r="60" spans="2:13" x14ac:dyDescent="0.25">
      <c r="B60" s="3">
        <v>57</v>
      </c>
      <c r="C60" s="1" t="s">
        <v>54</v>
      </c>
      <c r="D60" s="5">
        <v>41671</v>
      </c>
      <c r="E60" s="5">
        <v>43626</v>
      </c>
      <c r="F60" s="6">
        <f t="shared" si="2"/>
        <v>5.3561643835616435</v>
      </c>
      <c r="G60" s="3">
        <v>10</v>
      </c>
      <c r="H60" s="3">
        <f t="shared" si="3"/>
        <v>0.1</v>
      </c>
      <c r="I60" s="7">
        <v>396397.74</v>
      </c>
      <c r="J60" s="18">
        <f>I60*1.05</f>
        <v>416217.62700000004</v>
      </c>
      <c r="K60" s="18">
        <f t="shared" si="9"/>
        <v>222933.00295479453</v>
      </c>
      <c r="L60" s="18">
        <f t="shared" si="10"/>
        <v>193284.62404520551</v>
      </c>
      <c r="M60" s="18">
        <f t="shared" si="5"/>
        <v>193284.62404520551</v>
      </c>
    </row>
    <row r="61" spans="2:13" x14ac:dyDescent="0.25">
      <c r="B61" s="3">
        <v>58</v>
      </c>
      <c r="C61" s="1" t="s">
        <v>55</v>
      </c>
      <c r="D61" s="5">
        <v>41711</v>
      </c>
      <c r="E61" s="5">
        <v>43626</v>
      </c>
      <c r="F61" s="6">
        <f t="shared" si="2"/>
        <v>5.2465753424657535</v>
      </c>
      <c r="G61" s="3">
        <v>10</v>
      </c>
      <c r="H61" s="3">
        <f t="shared" si="3"/>
        <v>0.1</v>
      </c>
      <c r="I61" s="7">
        <v>143965</v>
      </c>
      <c r="J61" s="18">
        <f t="shared" ref="J61:J64" si="12">I61*1.05</f>
        <v>151163.25</v>
      </c>
      <c r="K61" s="18">
        <f t="shared" si="9"/>
        <v>79308.938013698629</v>
      </c>
      <c r="L61" s="18">
        <f t="shared" si="10"/>
        <v>71854.311986301371</v>
      </c>
      <c r="M61" s="18">
        <f t="shared" si="5"/>
        <v>71854.311986301371</v>
      </c>
    </row>
    <row r="62" spans="2:13" x14ac:dyDescent="0.25">
      <c r="B62" s="3">
        <v>59</v>
      </c>
      <c r="C62" s="1" t="s">
        <v>56</v>
      </c>
      <c r="D62" s="5">
        <v>41706</v>
      </c>
      <c r="E62" s="5">
        <v>43626</v>
      </c>
      <c r="F62" s="6">
        <f t="shared" si="2"/>
        <v>5.2602739726027394</v>
      </c>
      <c r="G62" s="3">
        <v>8</v>
      </c>
      <c r="H62" s="3">
        <f t="shared" si="3"/>
        <v>0.12</v>
      </c>
      <c r="I62" s="7">
        <v>31804.01</v>
      </c>
      <c r="J62" s="18">
        <f t="shared" si="12"/>
        <v>33394.210500000001</v>
      </c>
      <c r="K62" s="18">
        <f t="shared" si="9"/>
        <v>21079.523559452053</v>
      </c>
      <c r="L62" s="18">
        <f t="shared" si="10"/>
        <v>12314.686940547948</v>
      </c>
      <c r="M62" s="18">
        <f t="shared" si="5"/>
        <v>12314.686940547948</v>
      </c>
    </row>
    <row r="63" spans="2:13" x14ac:dyDescent="0.25">
      <c r="B63" s="3">
        <v>60</v>
      </c>
      <c r="C63" s="1" t="s">
        <v>57</v>
      </c>
      <c r="D63" s="5">
        <v>41724</v>
      </c>
      <c r="E63" s="5">
        <v>43626</v>
      </c>
      <c r="F63" s="6">
        <f t="shared" si="2"/>
        <v>5.2109589041095887</v>
      </c>
      <c r="G63" s="3">
        <v>8</v>
      </c>
      <c r="H63" s="3">
        <f t="shared" si="3"/>
        <v>0.12</v>
      </c>
      <c r="I63" s="7">
        <v>2766558.84</v>
      </c>
      <c r="J63" s="18">
        <f t="shared" si="12"/>
        <v>2904886.7820000001</v>
      </c>
      <c r="K63" s="18">
        <f t="shared" si="9"/>
        <v>1816469.477051178</v>
      </c>
      <c r="L63" s="18">
        <f t="shared" si="10"/>
        <v>1088417.3049488221</v>
      </c>
      <c r="M63" s="18">
        <f t="shared" si="5"/>
        <v>1088417.3049488221</v>
      </c>
    </row>
    <row r="64" spans="2:13" x14ac:dyDescent="0.25">
      <c r="B64" s="3">
        <v>61</v>
      </c>
      <c r="C64" s="1" t="s">
        <v>58</v>
      </c>
      <c r="D64" s="5">
        <v>41729</v>
      </c>
      <c r="E64" s="5">
        <v>43626</v>
      </c>
      <c r="F64" s="6">
        <f t="shared" si="2"/>
        <v>5.1972602739726028</v>
      </c>
      <c r="G64" s="3">
        <v>10</v>
      </c>
      <c r="H64" s="3">
        <f t="shared" si="3"/>
        <v>0.1</v>
      </c>
      <c r="I64" s="7">
        <v>1638933.75</v>
      </c>
      <c r="J64" s="18">
        <f t="shared" si="12"/>
        <v>1720880.4375</v>
      </c>
      <c r="K64" s="18">
        <f t="shared" si="9"/>
        <v>894386.35340753431</v>
      </c>
      <c r="L64" s="18">
        <f t="shared" si="10"/>
        <v>826494.08409246569</v>
      </c>
      <c r="M64" s="18">
        <f t="shared" si="5"/>
        <v>826494.08409246569</v>
      </c>
    </row>
    <row r="65" spans="2:13" x14ac:dyDescent="0.25">
      <c r="B65" s="3">
        <v>62</v>
      </c>
      <c r="C65" s="1" t="s">
        <v>59</v>
      </c>
      <c r="D65" s="5">
        <v>41729</v>
      </c>
      <c r="E65" s="5">
        <v>43626</v>
      </c>
      <c r="F65" s="6">
        <f t="shared" si="2"/>
        <v>5.1972602739726028</v>
      </c>
      <c r="G65" s="3">
        <v>8</v>
      </c>
      <c r="H65" s="3">
        <f t="shared" si="3"/>
        <v>0.12</v>
      </c>
      <c r="I65" s="7">
        <v>10000</v>
      </c>
      <c r="J65" s="18">
        <f t="shared" si="11"/>
        <v>10000</v>
      </c>
      <c r="K65" s="18">
        <f t="shared" si="9"/>
        <v>6236.7123287671238</v>
      </c>
      <c r="L65" s="18">
        <f t="shared" si="10"/>
        <v>3763.2876712328762</v>
      </c>
      <c r="M65" s="18">
        <f t="shared" si="5"/>
        <v>3763.2876712328762</v>
      </c>
    </row>
    <row r="66" spans="2:13" x14ac:dyDescent="0.25">
      <c r="B66" s="3">
        <v>63</v>
      </c>
      <c r="C66" s="1" t="s">
        <v>60</v>
      </c>
      <c r="D66" s="5">
        <v>41729</v>
      </c>
      <c r="E66" s="5">
        <v>43626</v>
      </c>
      <c r="F66" s="6">
        <f t="shared" si="2"/>
        <v>5.1972602739726028</v>
      </c>
      <c r="G66" s="3">
        <v>10</v>
      </c>
      <c r="H66" s="3">
        <f t="shared" si="3"/>
        <v>0.1</v>
      </c>
      <c r="I66" s="7">
        <v>364644</v>
      </c>
      <c r="J66" s="18">
        <f>I66</f>
        <v>364644</v>
      </c>
      <c r="K66" s="18">
        <f t="shared" si="9"/>
        <v>189514.97753424657</v>
      </c>
      <c r="L66" s="18">
        <f t="shared" si="10"/>
        <v>175129.02246575343</v>
      </c>
      <c r="M66" s="18">
        <f t="shared" si="5"/>
        <v>175129.02246575343</v>
      </c>
    </row>
    <row r="67" spans="2:13" x14ac:dyDescent="0.25">
      <c r="B67" s="3">
        <v>64</v>
      </c>
      <c r="C67" s="1" t="s">
        <v>61</v>
      </c>
      <c r="D67" s="5">
        <v>41769</v>
      </c>
      <c r="E67" s="5">
        <v>43626</v>
      </c>
      <c r="F67" s="6">
        <f t="shared" si="2"/>
        <v>5.087671232876712</v>
      </c>
      <c r="G67" s="3">
        <v>10</v>
      </c>
      <c r="H67" s="3">
        <f t="shared" si="3"/>
        <v>0.1</v>
      </c>
      <c r="I67" s="7">
        <v>388716.5</v>
      </c>
      <c r="J67" s="18">
        <f>I67*1.05</f>
        <v>408152.32500000001</v>
      </c>
      <c r="K67" s="18">
        <f t="shared" si="9"/>
        <v>207654.48425342469</v>
      </c>
      <c r="L67" s="18">
        <f t="shared" si="10"/>
        <v>200497.84074657533</v>
      </c>
      <c r="M67" s="18">
        <f t="shared" si="5"/>
        <v>200497.84074657533</v>
      </c>
    </row>
    <row r="68" spans="2:13" x14ac:dyDescent="0.25">
      <c r="B68" s="3">
        <v>65</v>
      </c>
      <c r="C68" s="1" t="s">
        <v>62</v>
      </c>
      <c r="D68" s="5">
        <v>41792</v>
      </c>
      <c r="E68" s="5">
        <v>43626</v>
      </c>
      <c r="F68" s="6">
        <f t="shared" si="2"/>
        <v>5.0246575342465754</v>
      </c>
      <c r="G68" s="3">
        <v>10</v>
      </c>
      <c r="H68" s="3">
        <f t="shared" si="3"/>
        <v>0.1</v>
      </c>
      <c r="I68" s="7">
        <v>22486.01</v>
      </c>
      <c r="J68" s="18">
        <f t="shared" si="11"/>
        <v>22486.01</v>
      </c>
      <c r="K68" s="18">
        <f t="shared" ref="K68:K99" si="13">J68*H68*F68</f>
        <v>11298.449956164384</v>
      </c>
      <c r="L68" s="18">
        <f t="shared" ref="L68:L99" si="14">J68-K68</f>
        <v>11187.560043835614</v>
      </c>
      <c r="M68" s="18">
        <f t="shared" si="5"/>
        <v>11187.560043835614</v>
      </c>
    </row>
    <row r="69" spans="2:13" x14ac:dyDescent="0.25">
      <c r="B69" s="3">
        <v>66</v>
      </c>
      <c r="C69" s="1" t="s">
        <v>63</v>
      </c>
      <c r="D69" s="5">
        <v>41820</v>
      </c>
      <c r="E69" s="5">
        <v>43626</v>
      </c>
      <c r="F69" s="6">
        <f t="shared" ref="F69:F130" si="15">(E69-D69)/365</f>
        <v>4.9479452054794519</v>
      </c>
      <c r="G69" s="3">
        <v>10</v>
      </c>
      <c r="H69" s="3">
        <f t="shared" ref="H69:H130" si="16">ROUND((95/G69)/100,2)</f>
        <v>0.1</v>
      </c>
      <c r="I69" s="7">
        <v>170018.45</v>
      </c>
      <c r="J69" s="18">
        <f t="shared" si="11"/>
        <v>170018.45</v>
      </c>
      <c r="K69" s="18">
        <f t="shared" si="13"/>
        <v>84124.197452054796</v>
      </c>
      <c r="L69" s="18">
        <f t="shared" si="14"/>
        <v>85894.252547945216</v>
      </c>
      <c r="M69" s="18">
        <f t="shared" ref="M69:M130" si="17">L69</f>
        <v>85894.252547945216</v>
      </c>
    </row>
    <row r="70" spans="2:13" x14ac:dyDescent="0.25">
      <c r="B70" s="3">
        <v>67</v>
      </c>
      <c r="C70" s="1" t="s">
        <v>64</v>
      </c>
      <c r="D70" s="5">
        <v>41816</v>
      </c>
      <c r="E70" s="5">
        <v>43626</v>
      </c>
      <c r="F70" s="6">
        <f t="shared" si="15"/>
        <v>4.9589041095890414</v>
      </c>
      <c r="G70" s="3">
        <v>10</v>
      </c>
      <c r="H70" s="3">
        <f t="shared" si="16"/>
        <v>0.1</v>
      </c>
      <c r="I70" s="7">
        <v>6484.01</v>
      </c>
      <c r="J70" s="18">
        <f t="shared" si="11"/>
        <v>6484.01</v>
      </c>
      <c r="K70" s="18">
        <f t="shared" si="13"/>
        <v>3215.3583835616441</v>
      </c>
      <c r="L70" s="18">
        <f t="shared" si="14"/>
        <v>3268.6516164383561</v>
      </c>
      <c r="M70" s="18">
        <f t="shared" si="17"/>
        <v>3268.6516164383561</v>
      </c>
    </row>
    <row r="71" spans="2:13" x14ac:dyDescent="0.25">
      <c r="B71" s="3">
        <v>68</v>
      </c>
      <c r="C71" s="1" t="s">
        <v>65</v>
      </c>
      <c r="D71" s="5">
        <v>41810</v>
      </c>
      <c r="E71" s="5">
        <v>43626</v>
      </c>
      <c r="F71" s="6">
        <f t="shared" si="15"/>
        <v>4.9753424657534246</v>
      </c>
      <c r="G71" s="3">
        <v>10</v>
      </c>
      <c r="H71" s="3">
        <f t="shared" si="16"/>
        <v>0.1</v>
      </c>
      <c r="I71" s="7">
        <v>47940.01</v>
      </c>
      <c r="J71" s="18">
        <f t="shared" si="11"/>
        <v>47940.01</v>
      </c>
      <c r="K71" s="18">
        <f t="shared" si="13"/>
        <v>23851.796756164385</v>
      </c>
      <c r="L71" s="18">
        <f t="shared" si="14"/>
        <v>24088.213243835617</v>
      </c>
      <c r="M71" s="18">
        <f t="shared" si="17"/>
        <v>24088.213243835617</v>
      </c>
    </row>
    <row r="72" spans="2:13" x14ac:dyDescent="0.25">
      <c r="B72" s="3">
        <v>69</v>
      </c>
      <c r="C72" s="1" t="s">
        <v>66</v>
      </c>
      <c r="D72" s="5">
        <v>41820</v>
      </c>
      <c r="E72" s="5">
        <v>43626</v>
      </c>
      <c r="F72" s="6">
        <f t="shared" si="15"/>
        <v>4.9479452054794519</v>
      </c>
      <c r="G72" s="3">
        <v>10</v>
      </c>
      <c r="H72" s="3">
        <f t="shared" si="16"/>
        <v>0.1</v>
      </c>
      <c r="I72" s="7">
        <v>45951.01</v>
      </c>
      <c r="J72" s="18">
        <f>I72*1.02</f>
        <v>46870.030200000001</v>
      </c>
      <c r="K72" s="18">
        <f t="shared" si="13"/>
        <v>23191.034120876713</v>
      </c>
      <c r="L72" s="18">
        <f t="shared" si="14"/>
        <v>23678.996079123288</v>
      </c>
      <c r="M72" s="18">
        <f t="shared" si="17"/>
        <v>23678.996079123288</v>
      </c>
    </row>
    <row r="73" spans="2:13" x14ac:dyDescent="0.25">
      <c r="B73" s="3">
        <v>70</v>
      </c>
      <c r="C73" s="1" t="s">
        <v>67</v>
      </c>
      <c r="D73" s="5">
        <v>41842</v>
      </c>
      <c r="E73" s="5">
        <v>43626</v>
      </c>
      <c r="F73" s="6">
        <f t="shared" si="15"/>
        <v>4.8876712328767127</v>
      </c>
      <c r="G73" s="3">
        <v>10</v>
      </c>
      <c r="H73" s="3">
        <f t="shared" si="16"/>
        <v>0.1</v>
      </c>
      <c r="I73" s="7">
        <v>16314.01</v>
      </c>
      <c r="J73" s="18">
        <f>I73*1.05</f>
        <v>17129.710500000001</v>
      </c>
      <c r="K73" s="18">
        <f t="shared" si="13"/>
        <v>8372.439323835617</v>
      </c>
      <c r="L73" s="18">
        <f t="shared" si="14"/>
        <v>8757.2711761643841</v>
      </c>
      <c r="M73" s="18">
        <f t="shared" si="17"/>
        <v>8757.2711761643841</v>
      </c>
    </row>
    <row r="74" spans="2:13" x14ac:dyDescent="0.25">
      <c r="B74" s="3">
        <v>71</v>
      </c>
      <c r="C74" s="1" t="s">
        <v>68</v>
      </c>
      <c r="D74" s="5">
        <v>41848</v>
      </c>
      <c r="E74" s="5">
        <v>43626</v>
      </c>
      <c r="F74" s="6">
        <f t="shared" si="15"/>
        <v>4.8712328767123285</v>
      </c>
      <c r="G74" s="3">
        <v>15</v>
      </c>
      <c r="H74" s="3">
        <f t="shared" si="16"/>
        <v>0.06</v>
      </c>
      <c r="I74" s="7">
        <v>4269538.41</v>
      </c>
      <c r="J74" s="18">
        <f>I74*1.06</f>
        <v>4525710.7146000005</v>
      </c>
      <c r="K74" s="18">
        <f t="shared" si="13"/>
        <v>1322747.4494069261</v>
      </c>
      <c r="L74" s="18">
        <f t="shared" si="14"/>
        <v>3202963.2651930745</v>
      </c>
      <c r="M74" s="18">
        <f t="shared" si="17"/>
        <v>3202963.2651930745</v>
      </c>
    </row>
    <row r="75" spans="2:13" x14ac:dyDescent="0.25">
      <c r="B75" s="3">
        <v>72</v>
      </c>
      <c r="C75" s="1" t="s">
        <v>69</v>
      </c>
      <c r="D75" s="5">
        <v>41824</v>
      </c>
      <c r="E75" s="5">
        <v>43626</v>
      </c>
      <c r="F75" s="6">
        <f t="shared" si="15"/>
        <v>4.9369863013698634</v>
      </c>
      <c r="G75" s="3">
        <v>10</v>
      </c>
      <c r="H75" s="3">
        <f t="shared" si="16"/>
        <v>0.1</v>
      </c>
      <c r="I75" s="7">
        <v>86845</v>
      </c>
      <c r="J75" s="18">
        <f t="shared" si="11"/>
        <v>86845</v>
      </c>
      <c r="K75" s="18">
        <f t="shared" si="13"/>
        <v>42875.257534246579</v>
      </c>
      <c r="L75" s="18">
        <f t="shared" si="14"/>
        <v>43969.742465753421</v>
      </c>
      <c r="M75" s="18">
        <f t="shared" si="17"/>
        <v>43969.742465753421</v>
      </c>
    </row>
    <row r="76" spans="2:13" x14ac:dyDescent="0.25">
      <c r="B76" s="3">
        <v>73</v>
      </c>
      <c r="C76" s="1" t="s">
        <v>70</v>
      </c>
      <c r="D76" s="5">
        <v>41821</v>
      </c>
      <c r="E76" s="5">
        <v>43626</v>
      </c>
      <c r="F76" s="6">
        <f t="shared" si="15"/>
        <v>4.9452054794520546</v>
      </c>
      <c r="G76" s="3">
        <v>10</v>
      </c>
      <c r="H76" s="3">
        <f t="shared" si="16"/>
        <v>0.1</v>
      </c>
      <c r="I76" s="7">
        <v>220156</v>
      </c>
      <c r="J76" s="18">
        <f t="shared" si="11"/>
        <v>220156</v>
      </c>
      <c r="K76" s="18">
        <f t="shared" si="13"/>
        <v>108871.66575342466</v>
      </c>
      <c r="L76" s="18">
        <f t="shared" si="14"/>
        <v>111284.33424657534</v>
      </c>
      <c r="M76" s="18">
        <f t="shared" si="17"/>
        <v>111284.33424657534</v>
      </c>
    </row>
    <row r="77" spans="2:13" x14ac:dyDescent="0.25">
      <c r="B77" s="3">
        <v>74</v>
      </c>
      <c r="C77" s="1" t="s">
        <v>71</v>
      </c>
      <c r="D77" s="5">
        <v>41830</v>
      </c>
      <c r="E77" s="5">
        <v>43626</v>
      </c>
      <c r="F77" s="6">
        <f t="shared" si="15"/>
        <v>4.9205479452054792</v>
      </c>
      <c r="G77" s="3">
        <v>20</v>
      </c>
      <c r="H77" s="3">
        <f t="shared" si="16"/>
        <v>0.05</v>
      </c>
      <c r="I77" s="7">
        <v>128365</v>
      </c>
      <c r="J77" s="18">
        <f>I77*1.1</f>
        <v>141201.5</v>
      </c>
      <c r="K77" s="18">
        <f t="shared" si="13"/>
        <v>34739.437534246579</v>
      </c>
      <c r="L77" s="18">
        <f t="shared" si="14"/>
        <v>106462.06246575342</v>
      </c>
      <c r="M77" s="18">
        <f t="shared" si="17"/>
        <v>106462.06246575342</v>
      </c>
    </row>
    <row r="78" spans="2:13" x14ac:dyDescent="0.25">
      <c r="B78" s="3">
        <v>75</v>
      </c>
      <c r="C78" s="1" t="s">
        <v>72</v>
      </c>
      <c r="D78" s="5">
        <v>41852</v>
      </c>
      <c r="E78" s="5">
        <v>43626</v>
      </c>
      <c r="F78" s="6">
        <f t="shared" si="15"/>
        <v>4.86027397260274</v>
      </c>
      <c r="G78" s="3">
        <v>10</v>
      </c>
      <c r="H78" s="3">
        <f t="shared" si="16"/>
        <v>0.1</v>
      </c>
      <c r="I78" s="7">
        <v>728474.64</v>
      </c>
      <c r="J78" s="18">
        <f>I78*1.05</f>
        <v>764898.37200000009</v>
      </c>
      <c r="K78" s="18">
        <f t="shared" si="13"/>
        <v>371761.56491178088</v>
      </c>
      <c r="L78" s="18">
        <f t="shared" si="14"/>
        <v>393136.80708821921</v>
      </c>
      <c r="M78" s="18">
        <f t="shared" si="17"/>
        <v>393136.80708821921</v>
      </c>
    </row>
    <row r="79" spans="2:13" x14ac:dyDescent="0.25">
      <c r="B79" s="3">
        <v>76</v>
      </c>
      <c r="C79" s="1" t="s">
        <v>73</v>
      </c>
      <c r="D79" s="5">
        <v>41852</v>
      </c>
      <c r="E79" s="5">
        <v>43626</v>
      </c>
      <c r="F79" s="6">
        <f t="shared" si="15"/>
        <v>4.86027397260274</v>
      </c>
      <c r="G79" s="3">
        <v>5</v>
      </c>
      <c r="H79" s="3">
        <f t="shared" si="16"/>
        <v>0.19</v>
      </c>
      <c r="I79" s="7">
        <v>560183.6</v>
      </c>
      <c r="J79" s="18">
        <f>I79*1.05</f>
        <v>588192.78</v>
      </c>
      <c r="K79" s="18">
        <f t="shared" si="13"/>
        <v>543167.83130630141</v>
      </c>
      <c r="L79" s="18">
        <f t="shared" si="14"/>
        <v>45024.948693698621</v>
      </c>
      <c r="M79" s="18">
        <f t="shared" si="17"/>
        <v>45024.948693698621</v>
      </c>
    </row>
    <row r="80" spans="2:13" x14ac:dyDescent="0.25">
      <c r="B80" s="3">
        <v>77</v>
      </c>
      <c r="C80" s="1" t="s">
        <v>74</v>
      </c>
      <c r="D80" s="5">
        <v>41852</v>
      </c>
      <c r="E80" s="5">
        <v>43626</v>
      </c>
      <c r="F80" s="6">
        <f t="shared" si="15"/>
        <v>4.86027397260274</v>
      </c>
      <c r="G80" s="3">
        <v>15</v>
      </c>
      <c r="H80" s="3">
        <f t="shared" si="16"/>
        <v>0.06</v>
      </c>
      <c r="I80" s="7">
        <v>1937768</v>
      </c>
      <c r="J80" s="18">
        <f>I80*1.07</f>
        <v>2073411.76</v>
      </c>
      <c r="K80" s="18">
        <f t="shared" si="13"/>
        <v>604640.95269698638</v>
      </c>
      <c r="L80" s="18">
        <f t="shared" si="14"/>
        <v>1468770.8073030137</v>
      </c>
      <c r="M80" s="18">
        <f t="shared" si="17"/>
        <v>1468770.8073030137</v>
      </c>
    </row>
    <row r="81" spans="2:13" x14ac:dyDescent="0.25">
      <c r="B81" s="3">
        <v>78</v>
      </c>
      <c r="C81" s="1" t="s">
        <v>75</v>
      </c>
      <c r="D81" s="5">
        <v>41853</v>
      </c>
      <c r="E81" s="5">
        <v>43626</v>
      </c>
      <c r="F81" s="6">
        <f t="shared" si="15"/>
        <v>4.8575342465753426</v>
      </c>
      <c r="G81" s="3">
        <v>20</v>
      </c>
      <c r="H81" s="3">
        <f t="shared" si="16"/>
        <v>0.05</v>
      </c>
      <c r="I81" s="7">
        <v>642462</v>
      </c>
      <c r="J81" s="18">
        <f>I81*1.07</f>
        <v>687434.34000000008</v>
      </c>
      <c r="K81" s="18">
        <f t="shared" si="13"/>
        <v>166961.79244109592</v>
      </c>
      <c r="L81" s="18">
        <f t="shared" si="14"/>
        <v>520472.54755890416</v>
      </c>
      <c r="M81" s="18">
        <f t="shared" si="17"/>
        <v>520472.54755890416</v>
      </c>
    </row>
    <row r="82" spans="2:13" x14ac:dyDescent="0.25">
      <c r="B82" s="3">
        <v>79</v>
      </c>
      <c r="C82" s="1" t="s">
        <v>76</v>
      </c>
      <c r="D82" s="5">
        <v>41878</v>
      </c>
      <c r="E82" s="5">
        <v>43626</v>
      </c>
      <c r="F82" s="6">
        <f t="shared" si="15"/>
        <v>4.7890410958904113</v>
      </c>
      <c r="G82" s="3">
        <v>10</v>
      </c>
      <c r="H82" s="3">
        <f t="shared" si="16"/>
        <v>0.1</v>
      </c>
      <c r="I82" s="7">
        <v>157122</v>
      </c>
      <c r="J82" s="18">
        <f t="shared" si="11"/>
        <v>157122</v>
      </c>
      <c r="K82" s="18">
        <f t="shared" si="13"/>
        <v>75246.371506849318</v>
      </c>
      <c r="L82" s="18">
        <f t="shared" si="14"/>
        <v>81875.628493150682</v>
      </c>
      <c r="M82" s="18">
        <f t="shared" si="17"/>
        <v>81875.628493150682</v>
      </c>
    </row>
    <row r="83" spans="2:13" x14ac:dyDescent="0.25">
      <c r="B83" s="3">
        <v>80</v>
      </c>
      <c r="C83" s="1" t="s">
        <v>77</v>
      </c>
      <c r="D83" s="5">
        <v>41862</v>
      </c>
      <c r="E83" s="5">
        <v>43626</v>
      </c>
      <c r="F83" s="6">
        <f t="shared" si="15"/>
        <v>4.8328767123287673</v>
      </c>
      <c r="G83" s="3">
        <v>15</v>
      </c>
      <c r="H83" s="3">
        <f t="shared" si="16"/>
        <v>0.06</v>
      </c>
      <c r="I83" s="7">
        <v>22486.01</v>
      </c>
      <c r="J83" s="18">
        <f>I83*1.07</f>
        <v>24060.030699999999</v>
      </c>
      <c r="K83" s="18">
        <f t="shared" si="13"/>
        <v>6976.7497240767116</v>
      </c>
      <c r="L83" s="18">
        <f t="shared" si="14"/>
        <v>17083.280975923288</v>
      </c>
      <c r="M83" s="18">
        <f t="shared" si="17"/>
        <v>17083.280975923288</v>
      </c>
    </row>
    <row r="84" spans="2:13" x14ac:dyDescent="0.25">
      <c r="B84" s="3">
        <v>81</v>
      </c>
      <c r="C84" s="1" t="s">
        <v>78</v>
      </c>
      <c r="D84" s="5">
        <v>41883</v>
      </c>
      <c r="E84" s="5">
        <v>43626</v>
      </c>
      <c r="F84" s="6">
        <f t="shared" si="15"/>
        <v>4.7753424657534245</v>
      </c>
      <c r="G84" s="3">
        <v>15</v>
      </c>
      <c r="H84" s="3">
        <f t="shared" si="16"/>
        <v>0.06</v>
      </c>
      <c r="I84" s="7">
        <v>21615.01</v>
      </c>
      <c r="J84" s="18">
        <f t="shared" si="11"/>
        <v>21615.01</v>
      </c>
      <c r="K84" s="18">
        <f t="shared" si="13"/>
        <v>6193.1445090410953</v>
      </c>
      <c r="L84" s="18">
        <f t="shared" si="14"/>
        <v>15421.865490958902</v>
      </c>
      <c r="M84" s="18">
        <f t="shared" si="17"/>
        <v>15421.865490958902</v>
      </c>
    </row>
    <row r="85" spans="2:13" x14ac:dyDescent="0.25">
      <c r="B85" s="3">
        <v>82</v>
      </c>
      <c r="C85" s="1" t="s">
        <v>62</v>
      </c>
      <c r="D85" s="5">
        <v>41891</v>
      </c>
      <c r="E85" s="5">
        <v>43626</v>
      </c>
      <c r="F85" s="6">
        <f t="shared" si="15"/>
        <v>4.7534246575342465</v>
      </c>
      <c r="G85" s="3">
        <v>15</v>
      </c>
      <c r="H85" s="3">
        <f t="shared" si="16"/>
        <v>0.06</v>
      </c>
      <c r="I85" s="7">
        <v>49980.01</v>
      </c>
      <c r="J85" s="18">
        <f>I85*1.014</f>
        <v>50679.73014</v>
      </c>
      <c r="K85" s="18">
        <f t="shared" si="13"/>
        <v>14454.136733079451</v>
      </c>
      <c r="L85" s="18">
        <f t="shared" si="14"/>
        <v>36225.593406920547</v>
      </c>
      <c r="M85" s="18">
        <f t="shared" si="17"/>
        <v>36225.593406920547</v>
      </c>
    </row>
    <row r="86" spans="2:13" x14ac:dyDescent="0.25">
      <c r="B86" s="3">
        <v>83</v>
      </c>
      <c r="C86" s="1" t="s">
        <v>79</v>
      </c>
      <c r="D86" s="5">
        <v>41913</v>
      </c>
      <c r="E86" s="5">
        <v>43626</v>
      </c>
      <c r="F86" s="6">
        <f t="shared" si="15"/>
        <v>4.6931506849315072</v>
      </c>
      <c r="G86" s="3">
        <v>15</v>
      </c>
      <c r="H86" s="3">
        <f t="shared" si="16"/>
        <v>0.06</v>
      </c>
      <c r="I86" s="7">
        <v>922782.73</v>
      </c>
      <c r="J86" s="18">
        <f>I86*1.08</f>
        <v>996605.34840000002</v>
      </c>
      <c r="K86" s="18">
        <f t="shared" si="13"/>
        <v>280633.14440699178</v>
      </c>
      <c r="L86" s="18">
        <f t="shared" si="14"/>
        <v>715972.20399300824</v>
      </c>
      <c r="M86" s="18">
        <f t="shared" si="17"/>
        <v>715972.20399300824</v>
      </c>
    </row>
    <row r="87" spans="2:13" x14ac:dyDescent="0.25">
      <c r="B87" s="3">
        <v>84</v>
      </c>
      <c r="C87" s="1" t="s">
        <v>80</v>
      </c>
      <c r="D87" s="5">
        <v>41971</v>
      </c>
      <c r="E87" s="5">
        <v>43626</v>
      </c>
      <c r="F87" s="6">
        <f t="shared" si="15"/>
        <v>4.5342465753424657</v>
      </c>
      <c r="G87" s="3">
        <v>15</v>
      </c>
      <c r="H87" s="3">
        <f t="shared" si="16"/>
        <v>0.06</v>
      </c>
      <c r="I87" s="7">
        <v>43168</v>
      </c>
      <c r="J87" s="18">
        <f>I87*1.06</f>
        <v>45758.080000000002</v>
      </c>
      <c r="K87" s="18">
        <f t="shared" si="13"/>
        <v>12448.705052054795</v>
      </c>
      <c r="L87" s="18">
        <f t="shared" si="14"/>
        <v>33309.374947945209</v>
      </c>
      <c r="M87" s="18">
        <f t="shared" si="17"/>
        <v>33309.374947945209</v>
      </c>
    </row>
    <row r="88" spans="2:13" x14ac:dyDescent="0.25">
      <c r="B88" s="3">
        <v>85</v>
      </c>
      <c r="C88" s="1" t="s">
        <v>81</v>
      </c>
      <c r="D88" s="5">
        <v>41971</v>
      </c>
      <c r="E88" s="5">
        <v>43626</v>
      </c>
      <c r="F88" s="6">
        <f t="shared" si="15"/>
        <v>4.5342465753424657</v>
      </c>
      <c r="G88" s="3">
        <v>15</v>
      </c>
      <c r="H88" s="3">
        <f t="shared" si="16"/>
        <v>0.06</v>
      </c>
      <c r="I88" s="7">
        <v>27561</v>
      </c>
      <c r="J88" s="18">
        <f>I88*1.05</f>
        <v>28939.050000000003</v>
      </c>
      <c r="K88" s="18">
        <f t="shared" si="13"/>
        <v>7873.0073013698629</v>
      </c>
      <c r="L88" s="18">
        <f t="shared" si="14"/>
        <v>21066.042698630139</v>
      </c>
      <c r="M88" s="18">
        <f t="shared" si="17"/>
        <v>21066.042698630139</v>
      </c>
    </row>
    <row r="89" spans="2:13" x14ac:dyDescent="0.25">
      <c r="B89" s="3">
        <v>86</v>
      </c>
      <c r="C89" s="1" t="s">
        <v>82</v>
      </c>
      <c r="D89" s="5">
        <v>42040</v>
      </c>
      <c r="E89" s="5">
        <v>43626</v>
      </c>
      <c r="F89" s="6">
        <f t="shared" si="15"/>
        <v>4.3452054794520549</v>
      </c>
      <c r="G89" s="3">
        <v>15</v>
      </c>
      <c r="H89" s="3">
        <f t="shared" si="16"/>
        <v>0.06</v>
      </c>
      <c r="I89" s="7">
        <v>17408</v>
      </c>
      <c r="J89" s="18">
        <f>I89*1.07</f>
        <v>18626.560000000001</v>
      </c>
      <c r="K89" s="18">
        <f t="shared" si="13"/>
        <v>4856.1738345205476</v>
      </c>
      <c r="L89" s="18">
        <f t="shared" si="14"/>
        <v>13770.386165479453</v>
      </c>
      <c r="M89" s="18">
        <f t="shared" si="17"/>
        <v>13770.386165479453</v>
      </c>
    </row>
    <row r="90" spans="2:13" x14ac:dyDescent="0.25">
      <c r="B90" s="3">
        <v>87</v>
      </c>
      <c r="C90" s="1" t="s">
        <v>83</v>
      </c>
      <c r="D90" s="5">
        <v>42067</v>
      </c>
      <c r="E90" s="5">
        <v>43626</v>
      </c>
      <c r="F90" s="6">
        <f t="shared" si="15"/>
        <v>4.2712328767123289</v>
      </c>
      <c r="G90" s="3">
        <v>15</v>
      </c>
      <c r="H90" s="3">
        <f t="shared" si="16"/>
        <v>0.06</v>
      </c>
      <c r="I90" s="7">
        <v>73001.009999999995</v>
      </c>
      <c r="J90" s="18">
        <f t="shared" si="11"/>
        <v>73001.009999999995</v>
      </c>
      <c r="K90" s="18">
        <f t="shared" si="13"/>
        <v>18708.258836712328</v>
      </c>
      <c r="L90" s="18">
        <f t="shared" si="14"/>
        <v>54292.75116328767</v>
      </c>
      <c r="M90" s="18">
        <f t="shared" si="17"/>
        <v>54292.75116328767</v>
      </c>
    </row>
    <row r="91" spans="2:13" x14ac:dyDescent="0.25">
      <c r="B91" s="3">
        <v>88</v>
      </c>
      <c r="C91" s="1" t="s">
        <v>84</v>
      </c>
      <c r="D91" s="5">
        <v>42151</v>
      </c>
      <c r="E91" s="5">
        <v>43626</v>
      </c>
      <c r="F91" s="6">
        <f t="shared" si="15"/>
        <v>4.0410958904109586</v>
      </c>
      <c r="G91" s="3">
        <v>15</v>
      </c>
      <c r="H91" s="3">
        <f t="shared" si="16"/>
        <v>0.06</v>
      </c>
      <c r="I91" s="7">
        <v>8200.51</v>
      </c>
      <c r="J91" s="18">
        <f t="shared" si="11"/>
        <v>8200.51</v>
      </c>
      <c r="K91" s="18">
        <f t="shared" si="13"/>
        <v>1988.3428356164382</v>
      </c>
      <c r="L91" s="18">
        <f t="shared" si="14"/>
        <v>6212.1671643835616</v>
      </c>
      <c r="M91" s="18">
        <f t="shared" si="17"/>
        <v>6212.1671643835616</v>
      </c>
    </row>
    <row r="92" spans="2:13" x14ac:dyDescent="0.25">
      <c r="B92" s="3">
        <v>89</v>
      </c>
      <c r="C92" s="1" t="s">
        <v>85</v>
      </c>
      <c r="D92" s="5">
        <v>42138</v>
      </c>
      <c r="E92" s="5">
        <v>43626</v>
      </c>
      <c r="F92" s="6">
        <f t="shared" si="15"/>
        <v>4.0767123287671234</v>
      </c>
      <c r="G92" s="3">
        <v>15</v>
      </c>
      <c r="H92" s="3">
        <f t="shared" si="16"/>
        <v>0.06</v>
      </c>
      <c r="I92" s="7">
        <v>350124</v>
      </c>
      <c r="J92" s="18">
        <f>I92*1.04</f>
        <v>364128.96</v>
      </c>
      <c r="K92" s="18">
        <f t="shared" si="13"/>
        <v>89066.941229589051</v>
      </c>
      <c r="L92" s="18">
        <f t="shared" si="14"/>
        <v>275062.01877041097</v>
      </c>
      <c r="M92" s="18">
        <f t="shared" si="17"/>
        <v>275062.01877041097</v>
      </c>
    </row>
    <row r="93" spans="2:13" x14ac:dyDescent="0.25">
      <c r="B93" s="3">
        <v>90</v>
      </c>
      <c r="C93" s="1" t="s">
        <v>86</v>
      </c>
      <c r="D93" s="5">
        <v>42208</v>
      </c>
      <c r="E93" s="5">
        <v>43626</v>
      </c>
      <c r="F93" s="6">
        <f t="shared" si="15"/>
        <v>3.8849315068493149</v>
      </c>
      <c r="G93" s="3">
        <v>15</v>
      </c>
      <c r="H93" s="3">
        <f t="shared" si="16"/>
        <v>0.06</v>
      </c>
      <c r="I93" s="7">
        <v>16400.009999999998</v>
      </c>
      <c r="J93" s="18">
        <f t="shared" si="11"/>
        <v>16400.009999999998</v>
      </c>
      <c r="K93" s="18">
        <f t="shared" si="13"/>
        <v>3822.7749336986294</v>
      </c>
      <c r="L93" s="18">
        <f t="shared" si="14"/>
        <v>12577.235066301369</v>
      </c>
      <c r="M93" s="18">
        <f t="shared" si="17"/>
        <v>12577.235066301369</v>
      </c>
    </row>
    <row r="94" spans="2:13" x14ac:dyDescent="0.25">
      <c r="B94" s="3">
        <v>91</v>
      </c>
      <c r="C94" s="1" t="s">
        <v>87</v>
      </c>
      <c r="D94" s="5">
        <v>42217</v>
      </c>
      <c r="E94" s="5">
        <v>43626</v>
      </c>
      <c r="F94" s="6">
        <f t="shared" si="15"/>
        <v>3.8602739726027395</v>
      </c>
      <c r="G94" s="3">
        <v>15</v>
      </c>
      <c r="H94" s="3">
        <f t="shared" si="16"/>
        <v>0.06</v>
      </c>
      <c r="I94" s="7">
        <v>223415.36</v>
      </c>
      <c r="J94" s="18">
        <f>I94*1.02</f>
        <v>227883.6672</v>
      </c>
      <c r="K94" s="18">
        <f t="shared" si="13"/>
        <v>52781.603356405474</v>
      </c>
      <c r="L94" s="18">
        <f t="shared" si="14"/>
        <v>175102.06384359451</v>
      </c>
      <c r="M94" s="18">
        <f t="shared" si="17"/>
        <v>175102.06384359451</v>
      </c>
    </row>
    <row r="95" spans="2:13" x14ac:dyDescent="0.25">
      <c r="B95" s="3">
        <v>92</v>
      </c>
      <c r="C95" s="1" t="s">
        <v>88</v>
      </c>
      <c r="D95" s="5">
        <v>42309</v>
      </c>
      <c r="E95" s="5">
        <v>43626</v>
      </c>
      <c r="F95" s="6">
        <f t="shared" si="15"/>
        <v>3.6082191780821917</v>
      </c>
      <c r="G95" s="3">
        <v>15</v>
      </c>
      <c r="H95" s="3">
        <f t="shared" si="16"/>
        <v>0.06</v>
      </c>
      <c r="I95" s="7">
        <v>418200.01</v>
      </c>
      <c r="J95" s="18">
        <f>I95*1.02</f>
        <v>426564.01020000002</v>
      </c>
      <c r="K95" s="18">
        <f t="shared" si="13"/>
        <v>92348.186536997266</v>
      </c>
      <c r="L95" s="18">
        <f t="shared" si="14"/>
        <v>334215.82366300275</v>
      </c>
      <c r="M95" s="18">
        <f t="shared" si="17"/>
        <v>334215.82366300275</v>
      </c>
    </row>
    <row r="96" spans="2:13" x14ac:dyDescent="0.25">
      <c r="B96" s="3">
        <v>93</v>
      </c>
      <c r="C96" s="1" t="s">
        <v>89</v>
      </c>
      <c r="D96" s="5">
        <v>42309</v>
      </c>
      <c r="E96" s="5">
        <v>43626</v>
      </c>
      <c r="F96" s="6">
        <f t="shared" si="15"/>
        <v>3.6082191780821917</v>
      </c>
      <c r="G96" s="3">
        <v>15</v>
      </c>
      <c r="H96" s="3">
        <f t="shared" si="16"/>
        <v>0.06</v>
      </c>
      <c r="I96" s="7">
        <v>5398</v>
      </c>
      <c r="J96" s="18">
        <f t="shared" ref="J96:J98" si="18">I96</f>
        <v>5398</v>
      </c>
      <c r="K96" s="18">
        <f t="shared" si="13"/>
        <v>1168.6300273972602</v>
      </c>
      <c r="L96" s="18">
        <f t="shared" si="14"/>
        <v>4229.3699726027398</v>
      </c>
      <c r="M96" s="18">
        <f t="shared" si="17"/>
        <v>4229.3699726027398</v>
      </c>
    </row>
    <row r="97" spans="2:13" x14ac:dyDescent="0.25">
      <c r="B97" s="3">
        <v>94</v>
      </c>
      <c r="C97" s="1" t="s">
        <v>90</v>
      </c>
      <c r="D97" s="5">
        <v>42401</v>
      </c>
      <c r="E97" s="5">
        <v>43626</v>
      </c>
      <c r="F97" s="6">
        <f t="shared" si="15"/>
        <v>3.3561643835616439</v>
      </c>
      <c r="G97" s="3">
        <v>15</v>
      </c>
      <c r="H97" s="3">
        <f t="shared" si="16"/>
        <v>0.06</v>
      </c>
      <c r="I97" s="7">
        <v>160650</v>
      </c>
      <c r="J97" s="18">
        <f t="shared" si="18"/>
        <v>160650</v>
      </c>
      <c r="K97" s="18">
        <f t="shared" si="13"/>
        <v>32350.068493150688</v>
      </c>
      <c r="L97" s="18">
        <f t="shared" si="14"/>
        <v>128299.93150684932</v>
      </c>
      <c r="M97" s="18">
        <f t="shared" si="17"/>
        <v>128299.93150684932</v>
      </c>
    </row>
    <row r="98" spans="2:13" x14ac:dyDescent="0.25">
      <c r="B98" s="3">
        <v>95</v>
      </c>
      <c r="C98" s="1" t="s">
        <v>91</v>
      </c>
      <c r="D98" s="5">
        <v>42430</v>
      </c>
      <c r="E98" s="5">
        <v>43626</v>
      </c>
      <c r="F98" s="6">
        <f t="shared" si="15"/>
        <v>3.2767123287671232</v>
      </c>
      <c r="G98" s="3">
        <v>15</v>
      </c>
      <c r="H98" s="3">
        <f t="shared" si="16"/>
        <v>0.06</v>
      </c>
      <c r="I98" s="7">
        <v>355725.01</v>
      </c>
      <c r="J98" s="18">
        <f t="shared" si="18"/>
        <v>355725.01</v>
      </c>
      <c r="K98" s="18">
        <f t="shared" si="13"/>
        <v>69936.511555068486</v>
      </c>
      <c r="L98" s="18">
        <f t="shared" si="14"/>
        <v>285788.49844493152</v>
      </c>
      <c r="M98" s="18">
        <f t="shared" si="17"/>
        <v>285788.49844493152</v>
      </c>
    </row>
    <row r="99" spans="2:13" x14ac:dyDescent="0.25">
      <c r="B99" s="3">
        <v>96</v>
      </c>
      <c r="C99" s="1" t="s">
        <v>92</v>
      </c>
      <c r="D99" s="5">
        <v>42493</v>
      </c>
      <c r="E99" s="5">
        <v>43626</v>
      </c>
      <c r="F99" s="6">
        <f t="shared" si="15"/>
        <v>3.1041095890410957</v>
      </c>
      <c r="G99" s="3">
        <v>15</v>
      </c>
      <c r="H99" s="3">
        <f t="shared" si="16"/>
        <v>0.06</v>
      </c>
      <c r="I99" s="7">
        <v>255000</v>
      </c>
      <c r="J99" s="18">
        <f>I99*1.03</f>
        <v>262650</v>
      </c>
      <c r="K99" s="18">
        <f t="shared" si="13"/>
        <v>48917.663013698628</v>
      </c>
      <c r="L99" s="18">
        <f t="shared" si="14"/>
        <v>213732.33698630138</v>
      </c>
      <c r="M99" s="18">
        <f t="shared" si="17"/>
        <v>213732.33698630138</v>
      </c>
    </row>
    <row r="100" spans="2:13" x14ac:dyDescent="0.25">
      <c r="B100" s="3">
        <v>97</v>
      </c>
      <c r="C100" s="1" t="s">
        <v>93</v>
      </c>
      <c r="D100" s="5">
        <v>42583</v>
      </c>
      <c r="E100" s="5">
        <v>43626</v>
      </c>
      <c r="F100" s="6">
        <f t="shared" si="15"/>
        <v>2.8575342465753426</v>
      </c>
      <c r="G100" s="3">
        <v>15</v>
      </c>
      <c r="H100" s="3">
        <f t="shared" si="16"/>
        <v>0.06</v>
      </c>
      <c r="I100" s="7">
        <v>8200.01</v>
      </c>
      <c r="J100" s="18">
        <f t="shared" ref="J100:J130" si="19">I100</f>
        <v>8200.01</v>
      </c>
      <c r="K100" s="18">
        <f t="shared" ref="K100:K130" si="20">J100*H100*F100</f>
        <v>1405.9085638356166</v>
      </c>
      <c r="L100" s="18">
        <f t="shared" ref="L100:L130" si="21">J100-K100</f>
        <v>6794.1014361643838</v>
      </c>
      <c r="M100" s="18">
        <f t="shared" si="17"/>
        <v>6794.1014361643838</v>
      </c>
    </row>
    <row r="101" spans="2:13" x14ac:dyDescent="0.25">
      <c r="B101" s="3">
        <v>98</v>
      </c>
      <c r="C101" s="1" t="s">
        <v>94</v>
      </c>
      <c r="D101" s="5">
        <v>42583</v>
      </c>
      <c r="E101" s="5">
        <v>43626</v>
      </c>
      <c r="F101" s="6">
        <f t="shared" si="15"/>
        <v>2.8575342465753426</v>
      </c>
      <c r="G101" s="3">
        <v>15</v>
      </c>
      <c r="H101" s="3">
        <f t="shared" si="16"/>
        <v>0.06</v>
      </c>
      <c r="I101" s="7">
        <v>20899</v>
      </c>
      <c r="J101" s="18">
        <f t="shared" si="19"/>
        <v>20899</v>
      </c>
      <c r="K101" s="18">
        <f t="shared" si="20"/>
        <v>3583.1764931506855</v>
      </c>
      <c r="L101" s="18">
        <f t="shared" si="21"/>
        <v>17315.823506849316</v>
      </c>
      <c r="M101" s="18">
        <f t="shared" si="17"/>
        <v>17315.823506849316</v>
      </c>
    </row>
    <row r="102" spans="2:13" x14ac:dyDescent="0.25">
      <c r="B102" s="3">
        <v>99</v>
      </c>
      <c r="C102" s="1" t="s">
        <v>95</v>
      </c>
      <c r="D102" s="5">
        <v>42661</v>
      </c>
      <c r="E102" s="5">
        <v>43626</v>
      </c>
      <c r="F102" s="6">
        <f t="shared" si="15"/>
        <v>2.6438356164383561</v>
      </c>
      <c r="G102" s="3">
        <v>15</v>
      </c>
      <c r="H102" s="3">
        <f t="shared" si="16"/>
        <v>0.06</v>
      </c>
      <c r="I102" s="7">
        <v>13274</v>
      </c>
      <c r="J102" s="18">
        <f t="shared" si="19"/>
        <v>13274</v>
      </c>
      <c r="K102" s="18">
        <f t="shared" si="20"/>
        <v>2105.656438356164</v>
      </c>
      <c r="L102" s="18">
        <f t="shared" si="21"/>
        <v>11168.343561643836</v>
      </c>
      <c r="M102" s="18">
        <f t="shared" si="17"/>
        <v>11168.343561643836</v>
      </c>
    </row>
    <row r="103" spans="2:13" x14ac:dyDescent="0.25">
      <c r="B103" s="3">
        <v>100</v>
      </c>
      <c r="C103" s="1" t="s">
        <v>18</v>
      </c>
      <c r="D103" s="5">
        <v>42675</v>
      </c>
      <c r="E103" s="5">
        <v>43626</v>
      </c>
      <c r="F103" s="6">
        <f t="shared" si="15"/>
        <v>2.6054794520547944</v>
      </c>
      <c r="G103" s="3">
        <v>25</v>
      </c>
      <c r="H103" s="3">
        <f t="shared" si="16"/>
        <v>0.04</v>
      </c>
      <c r="I103" s="7">
        <v>7785497.1600000001</v>
      </c>
      <c r="J103" s="18">
        <f>I103*1.08</f>
        <v>8408336.9328000005</v>
      </c>
      <c r="K103" s="18">
        <f t="shared" si="20"/>
        <v>876309.9641745534</v>
      </c>
      <c r="L103" s="18">
        <f t="shared" si="21"/>
        <v>7532026.9686254468</v>
      </c>
      <c r="M103" s="18">
        <f t="shared" si="17"/>
        <v>7532026.9686254468</v>
      </c>
    </row>
    <row r="104" spans="2:13" x14ac:dyDescent="0.25">
      <c r="B104" s="3">
        <v>101</v>
      </c>
      <c r="C104" s="1" t="s">
        <v>96</v>
      </c>
      <c r="D104" s="5">
        <v>42675</v>
      </c>
      <c r="E104" s="5">
        <v>43626</v>
      </c>
      <c r="F104" s="6">
        <f t="shared" si="15"/>
        <v>2.6054794520547944</v>
      </c>
      <c r="G104" s="3">
        <v>20</v>
      </c>
      <c r="H104" s="3">
        <f t="shared" si="16"/>
        <v>0.05</v>
      </c>
      <c r="I104" s="7">
        <v>1942972.95</v>
      </c>
      <c r="J104" s="18">
        <f>I104*1.08</f>
        <v>2098410.7860000003</v>
      </c>
      <c r="K104" s="18">
        <f t="shared" si="20"/>
        <v>273368.30924465758</v>
      </c>
      <c r="L104" s="18">
        <f t="shared" si="21"/>
        <v>1825042.4767553427</v>
      </c>
      <c r="M104" s="18">
        <f t="shared" si="17"/>
        <v>1825042.4767553427</v>
      </c>
    </row>
    <row r="105" spans="2:13" x14ac:dyDescent="0.25">
      <c r="B105" s="3">
        <v>102</v>
      </c>
      <c r="C105" s="1" t="s">
        <v>96</v>
      </c>
      <c r="D105" s="5">
        <v>42825</v>
      </c>
      <c r="E105" s="5">
        <v>43626</v>
      </c>
      <c r="F105" s="6">
        <f t="shared" si="15"/>
        <v>2.1945205479452055</v>
      </c>
      <c r="G105" s="3">
        <v>20</v>
      </c>
      <c r="H105" s="3">
        <f t="shared" si="16"/>
        <v>0.05</v>
      </c>
      <c r="I105" s="7">
        <v>128484.43</v>
      </c>
      <c r="J105" s="18">
        <f t="shared" si="19"/>
        <v>128484.43</v>
      </c>
      <c r="K105" s="18">
        <f t="shared" si="20"/>
        <v>14098.08608630137</v>
      </c>
      <c r="L105" s="18">
        <f t="shared" si="21"/>
        <v>114386.34391369863</v>
      </c>
      <c r="M105" s="18">
        <f t="shared" si="17"/>
        <v>114386.34391369863</v>
      </c>
    </row>
    <row r="106" spans="2:13" x14ac:dyDescent="0.25">
      <c r="B106" s="3">
        <v>103</v>
      </c>
      <c r="C106" s="1" t="s">
        <v>97</v>
      </c>
      <c r="D106" s="5">
        <v>42915</v>
      </c>
      <c r="E106" s="5">
        <v>43626</v>
      </c>
      <c r="F106" s="6">
        <f t="shared" si="15"/>
        <v>1.9479452054794522</v>
      </c>
      <c r="G106" s="3">
        <v>15</v>
      </c>
      <c r="H106" s="3">
        <f t="shared" si="16"/>
        <v>0.06</v>
      </c>
      <c r="I106" s="7">
        <v>395590</v>
      </c>
      <c r="J106" s="18">
        <f t="shared" si="19"/>
        <v>395590</v>
      </c>
      <c r="K106" s="18">
        <f t="shared" si="20"/>
        <v>46235.258630136981</v>
      </c>
      <c r="L106" s="18">
        <f t="shared" si="21"/>
        <v>349354.74136986304</v>
      </c>
      <c r="M106" s="18">
        <f t="shared" si="17"/>
        <v>349354.74136986304</v>
      </c>
    </row>
    <row r="107" spans="2:13" x14ac:dyDescent="0.25">
      <c r="B107" s="3">
        <v>104</v>
      </c>
      <c r="C107" s="1" t="s">
        <v>98</v>
      </c>
      <c r="D107" s="5">
        <v>41729</v>
      </c>
      <c r="E107" s="5">
        <v>43626</v>
      </c>
      <c r="F107" s="6">
        <f t="shared" si="15"/>
        <v>5.1972602739726028</v>
      </c>
      <c r="G107" s="3">
        <v>25</v>
      </c>
      <c r="H107" s="3">
        <f t="shared" si="16"/>
        <v>0.04</v>
      </c>
      <c r="I107" s="7">
        <v>2076380</v>
      </c>
      <c r="J107" s="18">
        <f t="shared" ref="J107:J128" si="22">I107*1.05</f>
        <v>2180199</v>
      </c>
      <c r="K107" s="18">
        <f t="shared" si="20"/>
        <v>453242.46608219179</v>
      </c>
      <c r="L107" s="18">
        <f t="shared" si="21"/>
        <v>1726956.5339178082</v>
      </c>
      <c r="M107" s="18">
        <f t="shared" si="17"/>
        <v>1726956.5339178082</v>
      </c>
    </row>
    <row r="108" spans="2:13" x14ac:dyDescent="0.25">
      <c r="B108" s="3">
        <v>105</v>
      </c>
      <c r="C108" s="1" t="s">
        <v>99</v>
      </c>
      <c r="D108" s="5">
        <v>41729</v>
      </c>
      <c r="E108" s="5">
        <v>43626</v>
      </c>
      <c r="F108" s="6">
        <f t="shared" si="15"/>
        <v>5.1972602739726028</v>
      </c>
      <c r="G108" s="3">
        <v>25</v>
      </c>
      <c r="H108" s="3">
        <f t="shared" si="16"/>
        <v>0.04</v>
      </c>
      <c r="I108" s="7">
        <v>611314</v>
      </c>
      <c r="J108" s="18">
        <f t="shared" si="22"/>
        <v>641879.70000000007</v>
      </c>
      <c r="K108" s="18">
        <f t="shared" si="20"/>
        <v>133440.6346191781</v>
      </c>
      <c r="L108" s="18">
        <f t="shared" si="21"/>
        <v>508439.06538082194</v>
      </c>
      <c r="M108" s="18">
        <f t="shared" si="17"/>
        <v>508439.06538082194</v>
      </c>
    </row>
    <row r="109" spans="2:13" x14ac:dyDescent="0.25">
      <c r="B109" s="3">
        <v>106</v>
      </c>
      <c r="C109" s="1" t="s">
        <v>100</v>
      </c>
      <c r="D109" s="5">
        <v>41729</v>
      </c>
      <c r="E109" s="5">
        <v>43626</v>
      </c>
      <c r="F109" s="6">
        <f t="shared" si="15"/>
        <v>5.1972602739726028</v>
      </c>
      <c r="G109" s="3">
        <v>25</v>
      </c>
      <c r="H109" s="3">
        <f t="shared" si="16"/>
        <v>0.04</v>
      </c>
      <c r="I109" s="7">
        <v>1618165</v>
      </c>
      <c r="J109" s="18">
        <f t="shared" si="22"/>
        <v>1699073.25</v>
      </c>
      <c r="K109" s="18">
        <f t="shared" si="20"/>
        <v>353221.03619178088</v>
      </c>
      <c r="L109" s="18">
        <f t="shared" si="21"/>
        <v>1345852.2138082192</v>
      </c>
      <c r="M109" s="18">
        <f t="shared" si="17"/>
        <v>1345852.2138082192</v>
      </c>
    </row>
    <row r="110" spans="2:13" x14ac:dyDescent="0.25">
      <c r="B110" s="3">
        <v>107</v>
      </c>
      <c r="C110" s="1" t="s">
        <v>101</v>
      </c>
      <c r="D110" s="5">
        <v>41729</v>
      </c>
      <c r="E110" s="5">
        <v>43626</v>
      </c>
      <c r="F110" s="6">
        <f t="shared" si="15"/>
        <v>5.1972602739726028</v>
      </c>
      <c r="G110" s="3">
        <v>20</v>
      </c>
      <c r="H110" s="3">
        <f t="shared" si="16"/>
        <v>0.05</v>
      </c>
      <c r="I110" s="7">
        <v>2175638.2599999998</v>
      </c>
      <c r="J110" s="18">
        <f t="shared" si="22"/>
        <v>2284420.173</v>
      </c>
      <c r="K110" s="18">
        <f t="shared" si="20"/>
        <v>593636.31070972607</v>
      </c>
      <c r="L110" s="18">
        <f t="shared" si="21"/>
        <v>1690783.8622902739</v>
      </c>
      <c r="M110" s="18">
        <f t="shared" si="17"/>
        <v>1690783.8622902739</v>
      </c>
    </row>
    <row r="111" spans="2:13" x14ac:dyDescent="0.25">
      <c r="B111" s="3">
        <v>108</v>
      </c>
      <c r="C111" s="1" t="s">
        <v>102</v>
      </c>
      <c r="D111" s="5">
        <v>41729</v>
      </c>
      <c r="E111" s="5">
        <v>43626</v>
      </c>
      <c r="F111" s="6">
        <f t="shared" si="15"/>
        <v>5.1972602739726028</v>
      </c>
      <c r="G111" s="3">
        <v>15</v>
      </c>
      <c r="H111" s="3">
        <f t="shared" si="16"/>
        <v>0.06</v>
      </c>
      <c r="I111" s="7">
        <v>589491.46</v>
      </c>
      <c r="J111" s="18">
        <f t="shared" si="22"/>
        <v>618966.03299999994</v>
      </c>
      <c r="K111" s="18">
        <f t="shared" si="20"/>
        <v>193015.65445495886</v>
      </c>
      <c r="L111" s="18">
        <f t="shared" si="21"/>
        <v>425950.37854504108</v>
      </c>
      <c r="M111" s="18">
        <f t="shared" si="17"/>
        <v>425950.37854504108</v>
      </c>
    </row>
    <row r="112" spans="2:13" x14ac:dyDescent="0.25">
      <c r="B112" s="3">
        <v>109</v>
      </c>
      <c r="C112" s="1" t="s">
        <v>103</v>
      </c>
      <c r="D112" s="5">
        <v>41729</v>
      </c>
      <c r="E112" s="5">
        <v>43626</v>
      </c>
      <c r="F112" s="6">
        <f t="shared" si="15"/>
        <v>5.1972602739726028</v>
      </c>
      <c r="G112" s="3">
        <v>15</v>
      </c>
      <c r="H112" s="3">
        <f t="shared" si="16"/>
        <v>0.06</v>
      </c>
      <c r="I112" s="7">
        <v>188547.5</v>
      </c>
      <c r="J112" s="18">
        <f t="shared" si="22"/>
        <v>197974.875</v>
      </c>
      <c r="K112" s="18">
        <f t="shared" si="20"/>
        <v>61735.617184931507</v>
      </c>
      <c r="L112" s="18">
        <f t="shared" si="21"/>
        <v>136239.2578150685</v>
      </c>
      <c r="M112" s="18">
        <f t="shared" si="17"/>
        <v>136239.2578150685</v>
      </c>
    </row>
    <row r="113" spans="2:13" x14ac:dyDescent="0.25">
      <c r="B113" s="3">
        <v>110</v>
      </c>
      <c r="C113" s="1" t="s">
        <v>104</v>
      </c>
      <c r="D113" s="5">
        <v>41729</v>
      </c>
      <c r="E113" s="5">
        <v>43626</v>
      </c>
      <c r="F113" s="6">
        <f t="shared" si="15"/>
        <v>5.1972602739726028</v>
      </c>
      <c r="G113" s="3">
        <v>15</v>
      </c>
      <c r="H113" s="3">
        <f t="shared" si="16"/>
        <v>0.06</v>
      </c>
      <c r="I113" s="7">
        <v>4023817.51</v>
      </c>
      <c r="J113" s="18">
        <f t="shared" si="22"/>
        <v>4225008.3854999999</v>
      </c>
      <c r="K113" s="18">
        <f t="shared" si="20"/>
        <v>1317508.0943496162</v>
      </c>
      <c r="L113" s="18">
        <f t="shared" si="21"/>
        <v>2907500.2911503837</v>
      </c>
      <c r="M113" s="18">
        <f t="shared" si="17"/>
        <v>2907500.2911503837</v>
      </c>
    </row>
    <row r="114" spans="2:13" x14ac:dyDescent="0.25">
      <c r="B114" s="3">
        <v>111</v>
      </c>
      <c r="C114" s="1" t="s">
        <v>105</v>
      </c>
      <c r="D114" s="5">
        <v>41729</v>
      </c>
      <c r="E114" s="5">
        <v>43626</v>
      </c>
      <c r="F114" s="6">
        <f t="shared" si="15"/>
        <v>5.1972602739726028</v>
      </c>
      <c r="G114" s="3">
        <v>15</v>
      </c>
      <c r="H114" s="3">
        <f t="shared" si="16"/>
        <v>0.06</v>
      </c>
      <c r="I114" s="7">
        <v>148187.10999999999</v>
      </c>
      <c r="J114" s="18">
        <f t="shared" si="22"/>
        <v>155596.46549999999</v>
      </c>
      <c r="K114" s="18">
        <f t="shared" si="20"/>
        <v>48520.519734821908</v>
      </c>
      <c r="L114" s="18">
        <f t="shared" si="21"/>
        <v>107075.94576517808</v>
      </c>
      <c r="M114" s="18">
        <f t="shared" si="17"/>
        <v>107075.94576517808</v>
      </c>
    </row>
    <row r="115" spans="2:13" x14ac:dyDescent="0.25">
      <c r="B115" s="3">
        <v>112</v>
      </c>
      <c r="C115" s="1" t="s">
        <v>106</v>
      </c>
      <c r="D115" s="5">
        <v>41729</v>
      </c>
      <c r="E115" s="5">
        <v>43626</v>
      </c>
      <c r="F115" s="6">
        <f t="shared" si="15"/>
        <v>5.1972602739726028</v>
      </c>
      <c r="G115" s="3">
        <v>15</v>
      </c>
      <c r="H115" s="3">
        <f t="shared" si="16"/>
        <v>0.06</v>
      </c>
      <c r="I115" s="7">
        <v>518568.04</v>
      </c>
      <c r="J115" s="18">
        <f t="shared" si="22"/>
        <v>544496.44200000004</v>
      </c>
      <c r="K115" s="18">
        <f t="shared" si="20"/>
        <v>169793.38363956165</v>
      </c>
      <c r="L115" s="18">
        <f t="shared" si="21"/>
        <v>374703.05836043839</v>
      </c>
      <c r="M115" s="18">
        <f t="shared" si="17"/>
        <v>374703.05836043839</v>
      </c>
    </row>
    <row r="116" spans="2:13" x14ac:dyDescent="0.25">
      <c r="B116" s="3">
        <v>113</v>
      </c>
      <c r="C116" s="1" t="s">
        <v>107</v>
      </c>
      <c r="D116" s="5">
        <v>41729</v>
      </c>
      <c r="E116" s="5">
        <v>43626</v>
      </c>
      <c r="F116" s="6">
        <f t="shared" si="15"/>
        <v>5.1972602739726028</v>
      </c>
      <c r="G116" s="3">
        <v>15</v>
      </c>
      <c r="H116" s="3">
        <f t="shared" si="16"/>
        <v>0.06</v>
      </c>
      <c r="I116" s="7">
        <v>1435936.63</v>
      </c>
      <c r="J116" s="18">
        <f t="shared" si="22"/>
        <v>1507733.4615</v>
      </c>
      <c r="K116" s="18">
        <f t="shared" si="20"/>
        <v>470164.99339158903</v>
      </c>
      <c r="L116" s="18">
        <f t="shared" si="21"/>
        <v>1037568.4681084109</v>
      </c>
      <c r="M116" s="18">
        <f t="shared" si="17"/>
        <v>1037568.4681084109</v>
      </c>
    </row>
    <row r="117" spans="2:13" x14ac:dyDescent="0.25">
      <c r="B117" s="3">
        <v>114</v>
      </c>
      <c r="C117" s="1" t="s">
        <v>108</v>
      </c>
      <c r="D117" s="5">
        <v>41729</v>
      </c>
      <c r="E117" s="5">
        <v>43626</v>
      </c>
      <c r="F117" s="6">
        <f t="shared" si="15"/>
        <v>5.1972602739726028</v>
      </c>
      <c r="G117" s="3">
        <v>15</v>
      </c>
      <c r="H117" s="3">
        <f t="shared" si="16"/>
        <v>0.06</v>
      </c>
      <c r="I117" s="7">
        <v>954909.36</v>
      </c>
      <c r="J117" s="18">
        <f t="shared" si="22"/>
        <v>1002654.828</v>
      </c>
      <c r="K117" s="18">
        <f t="shared" si="20"/>
        <v>312663.48636427394</v>
      </c>
      <c r="L117" s="18">
        <f t="shared" si="21"/>
        <v>689991.34163572604</v>
      </c>
      <c r="M117" s="18">
        <f t="shared" si="17"/>
        <v>689991.34163572604</v>
      </c>
    </row>
    <row r="118" spans="2:13" x14ac:dyDescent="0.25">
      <c r="B118" s="3">
        <v>115</v>
      </c>
      <c r="C118" s="1" t="s">
        <v>109</v>
      </c>
      <c r="D118" s="5">
        <v>41729</v>
      </c>
      <c r="E118" s="5">
        <v>43626</v>
      </c>
      <c r="F118" s="6">
        <f t="shared" si="15"/>
        <v>5.1972602739726028</v>
      </c>
      <c r="G118" s="3">
        <v>15</v>
      </c>
      <c r="H118" s="3">
        <f t="shared" si="16"/>
        <v>0.06</v>
      </c>
      <c r="I118" s="7">
        <v>828292.01</v>
      </c>
      <c r="J118" s="18">
        <f t="shared" si="22"/>
        <v>869706.61050000007</v>
      </c>
      <c r="K118" s="18">
        <f t="shared" si="20"/>
        <v>271205.49700578087</v>
      </c>
      <c r="L118" s="18">
        <f t="shared" si="21"/>
        <v>598501.11349421926</v>
      </c>
      <c r="M118" s="18">
        <f t="shared" si="17"/>
        <v>598501.11349421926</v>
      </c>
    </row>
    <row r="119" spans="2:13" x14ac:dyDescent="0.25">
      <c r="B119" s="3">
        <v>116</v>
      </c>
      <c r="C119" s="1" t="s">
        <v>110</v>
      </c>
      <c r="D119" s="5">
        <v>41729</v>
      </c>
      <c r="E119" s="5">
        <v>43626</v>
      </c>
      <c r="F119" s="6">
        <f t="shared" si="15"/>
        <v>5.1972602739726028</v>
      </c>
      <c r="G119" s="3">
        <v>15</v>
      </c>
      <c r="H119" s="3">
        <f t="shared" si="16"/>
        <v>0.06</v>
      </c>
      <c r="I119" s="7">
        <v>186771.86</v>
      </c>
      <c r="J119" s="18">
        <f t="shared" si="22"/>
        <v>196110.45299999998</v>
      </c>
      <c r="K119" s="18">
        <f t="shared" si="20"/>
        <v>61154.224001260263</v>
      </c>
      <c r="L119" s="18">
        <f t="shared" si="21"/>
        <v>134956.22899873971</v>
      </c>
      <c r="M119" s="18">
        <f t="shared" si="17"/>
        <v>134956.22899873971</v>
      </c>
    </row>
    <row r="120" spans="2:13" x14ac:dyDescent="0.25">
      <c r="B120" s="3">
        <v>117</v>
      </c>
      <c r="C120" s="1" t="s">
        <v>111</v>
      </c>
      <c r="D120" s="5">
        <v>41729</v>
      </c>
      <c r="E120" s="5">
        <v>43626</v>
      </c>
      <c r="F120" s="6">
        <f t="shared" si="15"/>
        <v>5.1972602739726028</v>
      </c>
      <c r="G120" s="3">
        <v>15</v>
      </c>
      <c r="H120" s="3">
        <f t="shared" si="16"/>
        <v>0.06</v>
      </c>
      <c r="I120" s="7">
        <v>122853.91</v>
      </c>
      <c r="J120" s="18">
        <f t="shared" si="22"/>
        <v>128996.60550000001</v>
      </c>
      <c r="K120" s="18">
        <f t="shared" si="20"/>
        <v>40225.735994547947</v>
      </c>
      <c r="L120" s="18">
        <f t="shared" si="21"/>
        <v>88770.86950545205</v>
      </c>
      <c r="M120" s="18">
        <f t="shared" si="17"/>
        <v>88770.86950545205</v>
      </c>
    </row>
    <row r="121" spans="2:13" x14ac:dyDescent="0.25">
      <c r="B121" s="3">
        <v>118</v>
      </c>
      <c r="C121" s="1" t="s">
        <v>112</v>
      </c>
      <c r="D121" s="5">
        <v>41729</v>
      </c>
      <c r="E121" s="5">
        <v>43626</v>
      </c>
      <c r="F121" s="6">
        <f t="shared" si="15"/>
        <v>5.1972602739726028</v>
      </c>
      <c r="G121" s="3">
        <v>15</v>
      </c>
      <c r="H121" s="3">
        <f t="shared" si="16"/>
        <v>0.06</v>
      </c>
      <c r="I121" s="7">
        <v>156085.38</v>
      </c>
      <c r="J121" s="18">
        <f t="shared" si="22"/>
        <v>163889.649</v>
      </c>
      <c r="K121" s="18">
        <f t="shared" si="20"/>
        <v>51106.629723780825</v>
      </c>
      <c r="L121" s="18">
        <f t="shared" si="21"/>
        <v>112783.01927621919</v>
      </c>
      <c r="M121" s="18">
        <f t="shared" si="17"/>
        <v>112783.01927621919</v>
      </c>
    </row>
    <row r="122" spans="2:13" x14ac:dyDescent="0.25">
      <c r="B122" s="3">
        <v>119</v>
      </c>
      <c r="C122" s="1" t="s">
        <v>113</v>
      </c>
      <c r="D122" s="5">
        <v>41729</v>
      </c>
      <c r="E122" s="5">
        <v>43626</v>
      </c>
      <c r="F122" s="6">
        <f t="shared" si="15"/>
        <v>5.1972602739726028</v>
      </c>
      <c r="G122" s="3">
        <v>15</v>
      </c>
      <c r="H122" s="3">
        <f t="shared" si="16"/>
        <v>0.06</v>
      </c>
      <c r="I122" s="7">
        <v>186295.36</v>
      </c>
      <c r="J122" s="18">
        <f t="shared" si="22"/>
        <v>195610.128</v>
      </c>
      <c r="K122" s="18">
        <f t="shared" si="20"/>
        <v>60998.204846465749</v>
      </c>
      <c r="L122" s="18">
        <f t="shared" si="21"/>
        <v>134611.92315353424</v>
      </c>
      <c r="M122" s="18">
        <f t="shared" si="17"/>
        <v>134611.92315353424</v>
      </c>
    </row>
    <row r="123" spans="2:13" x14ac:dyDescent="0.25">
      <c r="B123" s="3">
        <v>120</v>
      </c>
      <c r="C123" s="1" t="s">
        <v>114</v>
      </c>
      <c r="D123" s="5">
        <v>41729</v>
      </c>
      <c r="E123" s="5">
        <v>43626</v>
      </c>
      <c r="F123" s="6">
        <f t="shared" si="15"/>
        <v>5.1972602739726028</v>
      </c>
      <c r="G123" s="3">
        <v>15</v>
      </c>
      <c r="H123" s="3">
        <f t="shared" si="16"/>
        <v>0.06</v>
      </c>
      <c r="I123" s="7">
        <v>755249.42</v>
      </c>
      <c r="J123" s="18">
        <f t="shared" si="22"/>
        <v>793011.89100000006</v>
      </c>
      <c r="K123" s="18">
        <f t="shared" si="20"/>
        <v>247289.3518729315</v>
      </c>
      <c r="L123" s="18">
        <f t="shared" si="21"/>
        <v>545722.53912706859</v>
      </c>
      <c r="M123" s="18">
        <f t="shared" si="17"/>
        <v>545722.53912706859</v>
      </c>
    </row>
    <row r="124" spans="2:13" x14ac:dyDescent="0.25">
      <c r="B124" s="3">
        <v>121</v>
      </c>
      <c r="C124" s="1" t="s">
        <v>115</v>
      </c>
      <c r="D124" s="5">
        <v>41729</v>
      </c>
      <c r="E124" s="5">
        <v>43626</v>
      </c>
      <c r="F124" s="6">
        <f t="shared" si="15"/>
        <v>5.1972602739726028</v>
      </c>
      <c r="G124" s="3">
        <v>15</v>
      </c>
      <c r="H124" s="3">
        <f t="shared" si="16"/>
        <v>0.06</v>
      </c>
      <c r="I124" s="7">
        <v>317205.26</v>
      </c>
      <c r="J124" s="18">
        <f t="shared" si="22"/>
        <v>333065.52300000004</v>
      </c>
      <c r="K124" s="18">
        <f t="shared" si="20"/>
        <v>103861.69267906851</v>
      </c>
      <c r="L124" s="18">
        <f t="shared" si="21"/>
        <v>229203.83032093153</v>
      </c>
      <c r="M124" s="18">
        <f t="shared" si="17"/>
        <v>229203.83032093153</v>
      </c>
    </row>
    <row r="125" spans="2:13" x14ac:dyDescent="0.25">
      <c r="B125" s="3">
        <v>122</v>
      </c>
      <c r="C125" s="1" t="s">
        <v>116</v>
      </c>
      <c r="D125" s="5">
        <v>41729</v>
      </c>
      <c r="E125" s="5">
        <v>43626</v>
      </c>
      <c r="F125" s="6">
        <f t="shared" si="15"/>
        <v>5.1972602739726028</v>
      </c>
      <c r="G125" s="3">
        <v>15</v>
      </c>
      <c r="H125" s="3">
        <f t="shared" si="16"/>
        <v>0.06</v>
      </c>
      <c r="I125" s="7">
        <v>360187.21</v>
      </c>
      <c r="J125" s="18">
        <f t="shared" si="22"/>
        <v>378196.57050000003</v>
      </c>
      <c r="K125" s="18">
        <f t="shared" si="20"/>
        <v>117935.16069673972</v>
      </c>
      <c r="L125" s="18">
        <f t="shared" si="21"/>
        <v>260261.40980326029</v>
      </c>
      <c r="M125" s="18">
        <f t="shared" si="17"/>
        <v>260261.40980326029</v>
      </c>
    </row>
    <row r="126" spans="2:13" x14ac:dyDescent="0.25">
      <c r="B126" s="3">
        <v>123</v>
      </c>
      <c r="C126" s="1" t="s">
        <v>117</v>
      </c>
      <c r="D126" s="5">
        <v>41729</v>
      </c>
      <c r="E126" s="5">
        <v>43626</v>
      </c>
      <c r="F126" s="6">
        <f t="shared" si="15"/>
        <v>5.1972602739726028</v>
      </c>
      <c r="G126" s="3">
        <v>15</v>
      </c>
      <c r="H126" s="3">
        <f t="shared" si="16"/>
        <v>0.06</v>
      </c>
      <c r="I126" s="7">
        <v>1315118.77</v>
      </c>
      <c r="J126" s="18">
        <f t="shared" si="22"/>
        <v>1380874.7085000002</v>
      </c>
      <c r="K126" s="18">
        <f t="shared" si="20"/>
        <v>430605.91594923288</v>
      </c>
      <c r="L126" s="18">
        <f t="shared" si="21"/>
        <v>950268.79255076731</v>
      </c>
      <c r="M126" s="18">
        <f t="shared" si="17"/>
        <v>950268.79255076731</v>
      </c>
    </row>
    <row r="127" spans="2:13" x14ac:dyDescent="0.25">
      <c r="B127" s="3">
        <v>124</v>
      </c>
      <c r="C127" s="1" t="s">
        <v>118</v>
      </c>
      <c r="D127" s="5">
        <v>41729</v>
      </c>
      <c r="E127" s="5">
        <v>43626</v>
      </c>
      <c r="F127" s="6">
        <f t="shared" si="15"/>
        <v>5.1972602739726028</v>
      </c>
      <c r="G127" s="3">
        <v>15</v>
      </c>
      <c r="H127" s="3">
        <f t="shared" si="16"/>
        <v>0.06</v>
      </c>
      <c r="I127" s="7">
        <v>948204.01</v>
      </c>
      <c r="J127" s="18">
        <f t="shared" si="22"/>
        <v>995614.21050000004</v>
      </c>
      <c r="K127" s="18">
        <f t="shared" si="20"/>
        <v>310467.97106605483</v>
      </c>
      <c r="L127" s="18">
        <f t="shared" si="21"/>
        <v>685146.23943394516</v>
      </c>
      <c r="M127" s="18">
        <f t="shared" si="17"/>
        <v>685146.23943394516</v>
      </c>
    </row>
    <row r="128" spans="2:13" x14ac:dyDescent="0.25">
      <c r="B128" s="3">
        <v>125</v>
      </c>
      <c r="C128" s="1" t="s">
        <v>119</v>
      </c>
      <c r="D128" s="5">
        <v>41729</v>
      </c>
      <c r="E128" s="5">
        <v>43626</v>
      </c>
      <c r="F128" s="6">
        <f t="shared" si="15"/>
        <v>5.1972602739726028</v>
      </c>
      <c r="G128" s="3">
        <v>15</v>
      </c>
      <c r="H128" s="3">
        <f t="shared" si="16"/>
        <v>0.06</v>
      </c>
      <c r="I128" s="7">
        <v>5961931.21</v>
      </c>
      <c r="J128" s="18">
        <f t="shared" si="22"/>
        <v>6260027.7705000006</v>
      </c>
      <c r="K128" s="18">
        <f t="shared" si="20"/>
        <v>1952099.6187350962</v>
      </c>
      <c r="L128" s="18">
        <f t="shared" si="21"/>
        <v>4307928.1517649041</v>
      </c>
      <c r="M128" s="18">
        <f t="shared" si="17"/>
        <v>4307928.1517649041</v>
      </c>
    </row>
    <row r="129" spans="2:13" x14ac:dyDescent="0.25">
      <c r="B129" s="3">
        <v>126</v>
      </c>
      <c r="C129" s="1" t="s">
        <v>235</v>
      </c>
      <c r="D129" s="5">
        <v>41352</v>
      </c>
      <c r="E129" s="5">
        <v>43626</v>
      </c>
      <c r="F129" s="6">
        <f t="shared" si="15"/>
        <v>6.2301369863013702</v>
      </c>
      <c r="G129" s="3">
        <v>15</v>
      </c>
      <c r="H129" s="3">
        <f t="shared" si="16"/>
        <v>0.06</v>
      </c>
      <c r="I129" s="7">
        <v>157500</v>
      </c>
      <c r="J129" s="18">
        <f t="shared" si="19"/>
        <v>157500</v>
      </c>
      <c r="K129" s="18">
        <f t="shared" si="20"/>
        <v>58874.794520547948</v>
      </c>
      <c r="L129" s="18">
        <f t="shared" si="21"/>
        <v>98625.205479452052</v>
      </c>
      <c r="M129" s="18">
        <f t="shared" si="17"/>
        <v>98625.205479452052</v>
      </c>
    </row>
    <row r="130" spans="2:13" x14ac:dyDescent="0.25">
      <c r="B130" s="3">
        <v>127</v>
      </c>
      <c r="C130" s="1" t="s">
        <v>236</v>
      </c>
      <c r="D130" s="5">
        <v>43555</v>
      </c>
      <c r="E130" s="5">
        <v>43626</v>
      </c>
      <c r="F130" s="6">
        <f t="shared" si="15"/>
        <v>0.19452054794520549</v>
      </c>
      <c r="G130" s="3">
        <v>15</v>
      </c>
      <c r="H130" s="3">
        <f t="shared" si="16"/>
        <v>0.06</v>
      </c>
      <c r="I130" s="7">
        <v>160480</v>
      </c>
      <c r="J130" s="18">
        <f t="shared" si="19"/>
        <v>160480</v>
      </c>
      <c r="K130" s="18">
        <f t="shared" si="20"/>
        <v>1872.9994520547943</v>
      </c>
      <c r="L130" s="18">
        <f t="shared" si="21"/>
        <v>158607.00054794521</v>
      </c>
      <c r="M130" s="18">
        <f t="shared" si="17"/>
        <v>158607.00054794521</v>
      </c>
    </row>
    <row r="131" spans="2:13" x14ac:dyDescent="0.25">
      <c r="B131" s="3"/>
      <c r="C131" s="1"/>
      <c r="D131" s="3"/>
      <c r="E131" s="1"/>
      <c r="F131" s="1"/>
      <c r="G131" s="1"/>
      <c r="H131" s="1"/>
      <c r="I131" s="26">
        <f>SUM(I4:I130)</f>
        <v>4772050932.3400059</v>
      </c>
      <c r="J131" s="26">
        <f t="shared" ref="J131:M131" si="23">SUM(J4:J130)</f>
        <v>5066725144.6403141</v>
      </c>
      <c r="K131" s="26">
        <f t="shared" si="23"/>
        <v>1216030666.3363512</v>
      </c>
      <c r="L131" s="26">
        <f t="shared" si="23"/>
        <v>3850694478.3039575</v>
      </c>
      <c r="M131" s="26">
        <f t="shared" si="23"/>
        <v>3850694478.3039575</v>
      </c>
    </row>
  </sheetData>
  <pageMargins left="0.7" right="0.7"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30"/>
  <sheetViews>
    <sheetView topLeftCell="A60" workbookViewId="0">
      <selection activeCell="M2" sqref="B2:M80"/>
    </sheetView>
  </sheetViews>
  <sheetFormatPr defaultRowHeight="15" x14ac:dyDescent="0.25"/>
  <cols>
    <col min="2" max="2" width="7.85546875" customWidth="1"/>
    <col min="3" max="3" width="50.140625" bestFit="1" customWidth="1"/>
    <col min="4" max="4" width="14.5703125" style="4" customWidth="1"/>
    <col min="5" max="5" width="15.140625" customWidth="1"/>
    <col min="6" max="7" width="10.140625" customWidth="1"/>
    <col min="8" max="8" width="12.42578125" customWidth="1"/>
    <col min="9" max="9" width="17.5703125" style="8" bestFit="1" customWidth="1"/>
    <col min="10" max="10" width="16.140625" customWidth="1"/>
    <col min="11" max="11" width="16.85546875" customWidth="1"/>
    <col min="12" max="12" width="17.140625" customWidth="1"/>
    <col min="13" max="13" width="16.5703125" customWidth="1"/>
  </cols>
  <sheetData>
    <row r="2" spans="2:13" ht="60" x14ac:dyDescent="0.25">
      <c r="B2" s="14" t="s">
        <v>237</v>
      </c>
      <c r="C2" s="14" t="s">
        <v>0</v>
      </c>
      <c r="D2" s="15" t="s">
        <v>238</v>
      </c>
      <c r="E2" s="15" t="s">
        <v>239</v>
      </c>
      <c r="F2" s="15" t="s">
        <v>240</v>
      </c>
      <c r="G2" s="15" t="s">
        <v>241</v>
      </c>
      <c r="H2" s="15" t="s">
        <v>242</v>
      </c>
      <c r="I2" s="16" t="s">
        <v>243</v>
      </c>
      <c r="J2" s="16" t="s">
        <v>244</v>
      </c>
      <c r="K2" s="16" t="s">
        <v>245</v>
      </c>
      <c r="L2" s="16" t="s">
        <v>247</v>
      </c>
      <c r="M2" s="16" t="s">
        <v>246</v>
      </c>
    </row>
    <row r="3" spans="2:13" x14ac:dyDescent="0.25">
      <c r="B3" s="2">
        <v>1</v>
      </c>
      <c r="C3" s="1" t="s">
        <v>180</v>
      </c>
      <c r="D3" s="5">
        <v>40490</v>
      </c>
      <c r="E3" s="11">
        <v>43626</v>
      </c>
      <c r="F3" s="3">
        <f>ROUND((E3-D3)/365,0)</f>
        <v>9</v>
      </c>
      <c r="G3" s="3">
        <v>8</v>
      </c>
      <c r="H3" s="3">
        <f>ROUND((95/G3)/100,1)</f>
        <v>0.1</v>
      </c>
      <c r="I3" s="7">
        <v>4198.37</v>
      </c>
      <c r="J3" s="18">
        <f>I3</f>
        <v>4198.37</v>
      </c>
      <c r="K3" s="18">
        <f>J3*H3*F3</f>
        <v>3778.5329999999999</v>
      </c>
      <c r="L3" s="18">
        <f>J3-K3</f>
        <v>419.83699999999999</v>
      </c>
      <c r="M3" s="18">
        <f>L3*0.95</f>
        <v>398.84514999999999</v>
      </c>
    </row>
    <row r="4" spans="2:13" x14ac:dyDescent="0.25">
      <c r="B4" s="2">
        <v>2</v>
      </c>
      <c r="C4" s="1" t="s">
        <v>181</v>
      </c>
      <c r="D4" s="5">
        <v>40488</v>
      </c>
      <c r="E4" s="5">
        <v>43626</v>
      </c>
      <c r="F4" s="3">
        <f t="shared" ref="F4:F67" si="0">ROUND((E4-D4)/365,0)</f>
        <v>9</v>
      </c>
      <c r="G4" s="3">
        <v>8</v>
      </c>
      <c r="H4" s="3">
        <f t="shared" ref="H4:H67" si="1">ROUND((95/G4)/100,1)</f>
        <v>0.1</v>
      </c>
      <c r="I4" s="7">
        <v>100432.75</v>
      </c>
      <c r="J4" s="18">
        <f t="shared" ref="J4:J67" si="2">I4</f>
        <v>100432.75</v>
      </c>
      <c r="K4" s="18">
        <f t="shared" ref="K4:K67" si="3">J4*H4*F4</f>
        <v>90389.475000000006</v>
      </c>
      <c r="L4" s="18">
        <f t="shared" ref="L4:L67" si="4">J4-K4</f>
        <v>10043.274999999994</v>
      </c>
      <c r="M4" s="18">
        <f t="shared" ref="M4:M67" si="5">L4*0.95</f>
        <v>9541.1112499999945</v>
      </c>
    </row>
    <row r="5" spans="2:13" x14ac:dyDescent="0.25">
      <c r="B5" s="2">
        <v>3</v>
      </c>
      <c r="C5" s="1" t="s">
        <v>182</v>
      </c>
      <c r="D5" s="5">
        <v>40520</v>
      </c>
      <c r="E5" s="5">
        <v>43626</v>
      </c>
      <c r="F5" s="3">
        <f t="shared" si="0"/>
        <v>9</v>
      </c>
      <c r="G5" s="3">
        <v>8</v>
      </c>
      <c r="H5" s="3">
        <f t="shared" si="1"/>
        <v>0.1</v>
      </c>
      <c r="I5" s="7">
        <v>68250</v>
      </c>
      <c r="J5" s="18">
        <f t="shared" si="2"/>
        <v>68250</v>
      </c>
      <c r="K5" s="18">
        <f t="shared" si="3"/>
        <v>61425</v>
      </c>
      <c r="L5" s="18">
        <f t="shared" si="4"/>
        <v>6825</v>
      </c>
      <c r="M5" s="18">
        <f t="shared" si="5"/>
        <v>6483.75</v>
      </c>
    </row>
    <row r="6" spans="2:13" x14ac:dyDescent="0.25">
      <c r="B6" s="2">
        <v>4</v>
      </c>
      <c r="C6" s="1" t="s">
        <v>183</v>
      </c>
      <c r="D6" s="5">
        <v>40519</v>
      </c>
      <c r="E6" s="5">
        <v>43626</v>
      </c>
      <c r="F6" s="3">
        <f t="shared" si="0"/>
        <v>9</v>
      </c>
      <c r="G6" s="3">
        <v>8</v>
      </c>
      <c r="H6" s="3">
        <f t="shared" si="1"/>
        <v>0.1</v>
      </c>
      <c r="I6" s="7">
        <v>111300</v>
      </c>
      <c r="J6" s="18">
        <f t="shared" si="2"/>
        <v>111300</v>
      </c>
      <c r="K6" s="18">
        <f t="shared" si="3"/>
        <v>100170</v>
      </c>
      <c r="L6" s="18">
        <f t="shared" si="4"/>
        <v>11130</v>
      </c>
      <c r="M6" s="18">
        <f t="shared" si="5"/>
        <v>10573.5</v>
      </c>
    </row>
    <row r="7" spans="2:13" x14ac:dyDescent="0.25">
      <c r="B7" s="2">
        <v>5</v>
      </c>
      <c r="C7" s="1" t="s">
        <v>184</v>
      </c>
      <c r="D7" s="5">
        <v>40551</v>
      </c>
      <c r="E7" s="5">
        <v>43626</v>
      </c>
      <c r="F7" s="3">
        <f t="shared" si="0"/>
        <v>8</v>
      </c>
      <c r="G7" s="3">
        <v>8</v>
      </c>
      <c r="H7" s="3">
        <f t="shared" si="1"/>
        <v>0.1</v>
      </c>
      <c r="I7" s="7">
        <v>14830</v>
      </c>
      <c r="J7" s="18">
        <f t="shared" si="2"/>
        <v>14830</v>
      </c>
      <c r="K7" s="18">
        <f t="shared" si="3"/>
        <v>11864</v>
      </c>
      <c r="L7" s="18">
        <f t="shared" si="4"/>
        <v>2966</v>
      </c>
      <c r="M7" s="18">
        <f t="shared" si="5"/>
        <v>2817.7</v>
      </c>
    </row>
    <row r="8" spans="2:13" x14ac:dyDescent="0.25">
      <c r="B8" s="2">
        <v>6</v>
      </c>
      <c r="C8" s="1" t="s">
        <v>185</v>
      </c>
      <c r="D8" s="5">
        <v>40694</v>
      </c>
      <c r="E8" s="5">
        <v>43626</v>
      </c>
      <c r="F8" s="3">
        <f t="shared" si="0"/>
        <v>8</v>
      </c>
      <c r="G8" s="3">
        <v>8</v>
      </c>
      <c r="H8" s="3">
        <f t="shared" si="1"/>
        <v>0.1</v>
      </c>
      <c r="I8" s="7">
        <v>38985</v>
      </c>
      <c r="J8" s="18">
        <f t="shared" si="2"/>
        <v>38985</v>
      </c>
      <c r="K8" s="18">
        <f t="shared" si="3"/>
        <v>31188</v>
      </c>
      <c r="L8" s="18">
        <f t="shared" si="4"/>
        <v>7797</v>
      </c>
      <c r="M8" s="18">
        <f t="shared" si="5"/>
        <v>7407.15</v>
      </c>
    </row>
    <row r="9" spans="2:13" x14ac:dyDescent="0.25">
      <c r="B9" s="2">
        <v>7</v>
      </c>
      <c r="C9" s="1" t="s">
        <v>186</v>
      </c>
      <c r="D9" s="5">
        <v>40676</v>
      </c>
      <c r="E9" s="5">
        <v>43626</v>
      </c>
      <c r="F9" s="3">
        <f t="shared" si="0"/>
        <v>8</v>
      </c>
      <c r="G9" s="3">
        <v>8</v>
      </c>
      <c r="H9" s="3">
        <f t="shared" si="1"/>
        <v>0.1</v>
      </c>
      <c r="I9" s="7">
        <v>23100.01</v>
      </c>
      <c r="J9" s="18">
        <f t="shared" si="2"/>
        <v>23100.01</v>
      </c>
      <c r="K9" s="18">
        <f t="shared" si="3"/>
        <v>18480.007999999998</v>
      </c>
      <c r="L9" s="18">
        <f t="shared" si="4"/>
        <v>4620.0020000000004</v>
      </c>
      <c r="M9" s="18">
        <f t="shared" si="5"/>
        <v>4389.0019000000002</v>
      </c>
    </row>
    <row r="10" spans="2:13" x14ac:dyDescent="0.25">
      <c r="B10" s="2">
        <v>8</v>
      </c>
      <c r="C10" s="1" t="s">
        <v>187</v>
      </c>
      <c r="D10" s="5">
        <v>40694</v>
      </c>
      <c r="E10" s="5">
        <v>43626</v>
      </c>
      <c r="F10" s="3">
        <f t="shared" si="0"/>
        <v>8</v>
      </c>
      <c r="G10" s="3">
        <v>8</v>
      </c>
      <c r="H10" s="3">
        <f t="shared" si="1"/>
        <v>0.1</v>
      </c>
      <c r="I10" s="7">
        <v>42999.01</v>
      </c>
      <c r="J10" s="18">
        <f t="shared" si="2"/>
        <v>42999.01</v>
      </c>
      <c r="K10" s="18">
        <f t="shared" si="3"/>
        <v>34399.208000000006</v>
      </c>
      <c r="L10" s="18">
        <f t="shared" si="4"/>
        <v>8599.801999999996</v>
      </c>
      <c r="M10" s="18">
        <f t="shared" si="5"/>
        <v>8169.8118999999961</v>
      </c>
    </row>
    <row r="11" spans="2:13" x14ac:dyDescent="0.25">
      <c r="B11" s="2">
        <v>9</v>
      </c>
      <c r="C11" s="1" t="s">
        <v>188</v>
      </c>
      <c r="D11" s="5">
        <v>40814</v>
      </c>
      <c r="E11" s="5">
        <v>43626</v>
      </c>
      <c r="F11" s="3">
        <f t="shared" si="0"/>
        <v>8</v>
      </c>
      <c r="G11" s="3">
        <v>8</v>
      </c>
      <c r="H11" s="3">
        <f t="shared" si="1"/>
        <v>0.1</v>
      </c>
      <c r="I11" s="7">
        <v>817798.12</v>
      </c>
      <c r="J11" s="18">
        <f t="shared" si="2"/>
        <v>817798.12</v>
      </c>
      <c r="K11" s="18">
        <f t="shared" si="3"/>
        <v>654238.49600000004</v>
      </c>
      <c r="L11" s="18">
        <f t="shared" si="4"/>
        <v>163559.62399999995</v>
      </c>
      <c r="M11" s="18">
        <f t="shared" si="5"/>
        <v>155381.64279999994</v>
      </c>
    </row>
    <row r="12" spans="2:13" x14ac:dyDescent="0.25">
      <c r="B12" s="2">
        <v>10</v>
      </c>
      <c r="C12" s="1" t="s">
        <v>189</v>
      </c>
      <c r="D12" s="5">
        <v>40814</v>
      </c>
      <c r="E12" s="5">
        <v>43626</v>
      </c>
      <c r="F12" s="3">
        <f t="shared" si="0"/>
        <v>8</v>
      </c>
      <c r="G12" s="3">
        <v>8</v>
      </c>
      <c r="H12" s="3">
        <f t="shared" si="1"/>
        <v>0.1</v>
      </c>
      <c r="I12" s="7">
        <v>46625.09</v>
      </c>
      <c r="J12" s="18">
        <f t="shared" si="2"/>
        <v>46625.09</v>
      </c>
      <c r="K12" s="18">
        <f t="shared" si="3"/>
        <v>37300.072</v>
      </c>
      <c r="L12" s="18">
        <f t="shared" si="4"/>
        <v>9325.0179999999964</v>
      </c>
      <c r="M12" s="18">
        <f t="shared" si="5"/>
        <v>8858.7670999999955</v>
      </c>
    </row>
    <row r="13" spans="2:13" x14ac:dyDescent="0.25">
      <c r="B13" s="2">
        <v>11</v>
      </c>
      <c r="C13" s="1" t="s">
        <v>190</v>
      </c>
      <c r="D13" s="5">
        <v>40814</v>
      </c>
      <c r="E13" s="5">
        <v>43626</v>
      </c>
      <c r="F13" s="3">
        <f t="shared" si="0"/>
        <v>8</v>
      </c>
      <c r="G13" s="3">
        <v>8</v>
      </c>
      <c r="H13" s="3">
        <f t="shared" si="1"/>
        <v>0.1</v>
      </c>
      <c r="I13" s="7">
        <v>53394.77</v>
      </c>
      <c r="J13" s="18">
        <f t="shared" si="2"/>
        <v>53394.77</v>
      </c>
      <c r="K13" s="18">
        <f t="shared" si="3"/>
        <v>42715.815999999999</v>
      </c>
      <c r="L13" s="18">
        <f t="shared" si="4"/>
        <v>10678.953999999998</v>
      </c>
      <c r="M13" s="18">
        <f t="shared" si="5"/>
        <v>10145.006299999997</v>
      </c>
    </row>
    <row r="14" spans="2:13" x14ac:dyDescent="0.25">
      <c r="B14" s="2">
        <v>12</v>
      </c>
      <c r="C14" s="1" t="s">
        <v>191</v>
      </c>
      <c r="D14" s="5">
        <v>40814</v>
      </c>
      <c r="E14" s="5">
        <v>43626</v>
      </c>
      <c r="F14" s="3">
        <f t="shared" si="0"/>
        <v>8</v>
      </c>
      <c r="G14" s="3">
        <v>8</v>
      </c>
      <c r="H14" s="3">
        <f t="shared" si="1"/>
        <v>0.1</v>
      </c>
      <c r="I14" s="7">
        <v>35660.06</v>
      </c>
      <c r="J14" s="18">
        <f t="shared" si="2"/>
        <v>35660.06</v>
      </c>
      <c r="K14" s="18">
        <f t="shared" si="3"/>
        <v>28528.047999999999</v>
      </c>
      <c r="L14" s="18">
        <f t="shared" si="4"/>
        <v>7132.0119999999988</v>
      </c>
      <c r="M14" s="18">
        <f t="shared" si="5"/>
        <v>6775.4113999999981</v>
      </c>
    </row>
    <row r="15" spans="2:13" x14ac:dyDescent="0.25">
      <c r="B15" s="2">
        <v>13</v>
      </c>
      <c r="C15" s="1" t="s">
        <v>192</v>
      </c>
      <c r="D15" s="5">
        <v>40907</v>
      </c>
      <c r="E15" s="5">
        <v>43626</v>
      </c>
      <c r="F15" s="3">
        <f t="shared" si="0"/>
        <v>7</v>
      </c>
      <c r="G15" s="3">
        <v>8</v>
      </c>
      <c r="H15" s="3">
        <f t="shared" si="1"/>
        <v>0.1</v>
      </c>
      <c r="I15" s="7">
        <v>42272.01</v>
      </c>
      <c r="J15" s="18">
        <f t="shared" si="2"/>
        <v>42272.01</v>
      </c>
      <c r="K15" s="18">
        <f t="shared" si="3"/>
        <v>29590.406999999999</v>
      </c>
      <c r="L15" s="18">
        <f t="shared" si="4"/>
        <v>12681.603000000003</v>
      </c>
      <c r="M15" s="18">
        <f t="shared" si="5"/>
        <v>12047.522850000001</v>
      </c>
    </row>
    <row r="16" spans="2:13" x14ac:dyDescent="0.25">
      <c r="B16" s="2">
        <v>14</v>
      </c>
      <c r="C16" s="1" t="s">
        <v>193</v>
      </c>
      <c r="D16" s="5">
        <v>40938</v>
      </c>
      <c r="E16" s="5">
        <v>43626</v>
      </c>
      <c r="F16" s="3">
        <f t="shared" si="0"/>
        <v>7</v>
      </c>
      <c r="G16" s="3">
        <v>8</v>
      </c>
      <c r="H16" s="3">
        <f t="shared" si="1"/>
        <v>0.1</v>
      </c>
      <c r="I16" s="7">
        <v>16000.01</v>
      </c>
      <c r="J16" s="18">
        <f t="shared" si="2"/>
        <v>16000.01</v>
      </c>
      <c r="K16" s="18">
        <f t="shared" si="3"/>
        <v>11200.007000000001</v>
      </c>
      <c r="L16" s="18">
        <f t="shared" si="4"/>
        <v>4800.0029999999988</v>
      </c>
      <c r="M16" s="18">
        <f t="shared" si="5"/>
        <v>4560.0028499999989</v>
      </c>
    </row>
    <row r="17" spans="2:13" x14ac:dyDescent="0.25">
      <c r="B17" s="2">
        <v>15</v>
      </c>
      <c r="C17" s="1" t="s">
        <v>194</v>
      </c>
      <c r="D17" s="5">
        <v>40938</v>
      </c>
      <c r="E17" s="5">
        <v>43626</v>
      </c>
      <c r="F17" s="3">
        <f t="shared" si="0"/>
        <v>7</v>
      </c>
      <c r="G17" s="3">
        <v>8</v>
      </c>
      <c r="H17" s="3">
        <f t="shared" si="1"/>
        <v>0.1</v>
      </c>
      <c r="I17" s="7">
        <v>177450.01</v>
      </c>
      <c r="J17" s="18">
        <f t="shared" si="2"/>
        <v>177450.01</v>
      </c>
      <c r="K17" s="18">
        <f t="shared" si="3"/>
        <v>124215.007</v>
      </c>
      <c r="L17" s="18">
        <f t="shared" si="4"/>
        <v>53235.003000000012</v>
      </c>
      <c r="M17" s="18">
        <f t="shared" si="5"/>
        <v>50573.252850000012</v>
      </c>
    </row>
    <row r="18" spans="2:13" x14ac:dyDescent="0.25">
      <c r="B18" s="2">
        <v>16</v>
      </c>
      <c r="C18" s="1" t="s">
        <v>195</v>
      </c>
      <c r="D18" s="5">
        <v>40973</v>
      </c>
      <c r="E18" s="5">
        <v>43626</v>
      </c>
      <c r="F18" s="3">
        <f t="shared" si="0"/>
        <v>7</v>
      </c>
      <c r="G18" s="3">
        <v>8</v>
      </c>
      <c r="H18" s="3">
        <f t="shared" si="1"/>
        <v>0.1</v>
      </c>
      <c r="I18" s="7">
        <v>13400</v>
      </c>
      <c r="J18" s="18">
        <f t="shared" si="2"/>
        <v>13400</v>
      </c>
      <c r="K18" s="18">
        <f t="shared" si="3"/>
        <v>9380</v>
      </c>
      <c r="L18" s="18">
        <f t="shared" si="4"/>
        <v>4020</v>
      </c>
      <c r="M18" s="18">
        <f t="shared" si="5"/>
        <v>3819</v>
      </c>
    </row>
    <row r="19" spans="2:13" x14ac:dyDescent="0.25">
      <c r="B19" s="2">
        <v>17</v>
      </c>
      <c r="C19" s="1" t="s">
        <v>182</v>
      </c>
      <c r="D19" s="5">
        <v>40999</v>
      </c>
      <c r="E19" s="5">
        <v>43626</v>
      </c>
      <c r="F19" s="3">
        <f t="shared" si="0"/>
        <v>7</v>
      </c>
      <c r="G19" s="3">
        <v>8</v>
      </c>
      <c r="H19" s="3">
        <f t="shared" si="1"/>
        <v>0.1</v>
      </c>
      <c r="I19" s="7">
        <v>77000</v>
      </c>
      <c r="J19" s="18">
        <f t="shared" si="2"/>
        <v>77000</v>
      </c>
      <c r="K19" s="18">
        <f t="shared" si="3"/>
        <v>53900</v>
      </c>
      <c r="L19" s="18">
        <f t="shared" si="4"/>
        <v>23100</v>
      </c>
      <c r="M19" s="18">
        <f t="shared" si="5"/>
        <v>21945</v>
      </c>
    </row>
    <row r="20" spans="2:13" x14ac:dyDescent="0.25">
      <c r="B20" s="2">
        <v>18</v>
      </c>
      <c r="C20" s="1" t="s">
        <v>196</v>
      </c>
      <c r="D20" s="5">
        <v>41089</v>
      </c>
      <c r="E20" s="5">
        <v>43626</v>
      </c>
      <c r="F20" s="3">
        <f t="shared" si="0"/>
        <v>7</v>
      </c>
      <c r="G20" s="3">
        <v>8</v>
      </c>
      <c r="H20" s="3">
        <f t="shared" si="1"/>
        <v>0.1</v>
      </c>
      <c r="I20" s="7">
        <v>29400.02</v>
      </c>
      <c r="J20" s="18">
        <f t="shared" si="2"/>
        <v>29400.02</v>
      </c>
      <c r="K20" s="18">
        <f t="shared" si="3"/>
        <v>20580.014000000003</v>
      </c>
      <c r="L20" s="18">
        <f t="shared" si="4"/>
        <v>8820.0059999999976</v>
      </c>
      <c r="M20" s="18">
        <f t="shared" si="5"/>
        <v>8379.0056999999979</v>
      </c>
    </row>
    <row r="21" spans="2:13" x14ac:dyDescent="0.25">
      <c r="B21" s="2">
        <v>19</v>
      </c>
      <c r="C21" s="1" t="s">
        <v>197</v>
      </c>
      <c r="D21" s="5">
        <v>41059</v>
      </c>
      <c r="E21" s="5">
        <v>43626</v>
      </c>
      <c r="F21" s="3">
        <f t="shared" si="0"/>
        <v>7</v>
      </c>
      <c r="G21" s="3">
        <v>8</v>
      </c>
      <c r="H21" s="3">
        <f t="shared" si="1"/>
        <v>0.1</v>
      </c>
      <c r="I21" s="7">
        <v>1700</v>
      </c>
      <c r="J21" s="18">
        <f t="shared" si="2"/>
        <v>1700</v>
      </c>
      <c r="K21" s="18">
        <f t="shared" si="3"/>
        <v>1190</v>
      </c>
      <c r="L21" s="18">
        <f t="shared" si="4"/>
        <v>510</v>
      </c>
      <c r="M21" s="18">
        <f t="shared" si="5"/>
        <v>484.5</v>
      </c>
    </row>
    <row r="22" spans="2:13" x14ac:dyDescent="0.25">
      <c r="B22" s="2">
        <v>20</v>
      </c>
      <c r="C22" s="1" t="s">
        <v>197</v>
      </c>
      <c r="D22" s="5">
        <v>41059</v>
      </c>
      <c r="E22" s="5">
        <v>43626</v>
      </c>
      <c r="F22" s="3">
        <f t="shared" si="0"/>
        <v>7</v>
      </c>
      <c r="G22" s="3">
        <v>8</v>
      </c>
      <c r="H22" s="3">
        <f t="shared" si="1"/>
        <v>0.1</v>
      </c>
      <c r="I22" s="7">
        <v>1700</v>
      </c>
      <c r="J22" s="18">
        <f t="shared" si="2"/>
        <v>1700</v>
      </c>
      <c r="K22" s="18">
        <f t="shared" si="3"/>
        <v>1190</v>
      </c>
      <c r="L22" s="18">
        <f t="shared" si="4"/>
        <v>510</v>
      </c>
      <c r="M22" s="18">
        <f t="shared" si="5"/>
        <v>484.5</v>
      </c>
    </row>
    <row r="23" spans="2:13" x14ac:dyDescent="0.25">
      <c r="B23" s="2">
        <v>21</v>
      </c>
      <c r="C23" s="1" t="s">
        <v>197</v>
      </c>
      <c r="D23" s="5">
        <v>41059</v>
      </c>
      <c r="E23" s="5">
        <v>43626</v>
      </c>
      <c r="F23" s="3">
        <f t="shared" si="0"/>
        <v>7</v>
      </c>
      <c r="G23" s="3">
        <v>8</v>
      </c>
      <c r="H23" s="3">
        <f t="shared" si="1"/>
        <v>0.1</v>
      </c>
      <c r="I23" s="7">
        <v>1700</v>
      </c>
      <c r="J23" s="18">
        <f t="shared" si="2"/>
        <v>1700</v>
      </c>
      <c r="K23" s="18">
        <f t="shared" si="3"/>
        <v>1190</v>
      </c>
      <c r="L23" s="18">
        <f t="shared" si="4"/>
        <v>510</v>
      </c>
      <c r="M23" s="18">
        <f t="shared" si="5"/>
        <v>484.5</v>
      </c>
    </row>
    <row r="24" spans="2:13" x14ac:dyDescent="0.25">
      <c r="B24" s="2">
        <v>22</v>
      </c>
      <c r="C24" s="1" t="s">
        <v>197</v>
      </c>
      <c r="D24" s="5">
        <v>41059</v>
      </c>
      <c r="E24" s="5">
        <v>43626</v>
      </c>
      <c r="F24" s="3">
        <f t="shared" si="0"/>
        <v>7</v>
      </c>
      <c r="G24" s="3">
        <v>8</v>
      </c>
      <c r="H24" s="3">
        <f t="shared" si="1"/>
        <v>0.1</v>
      </c>
      <c r="I24" s="7">
        <v>1700</v>
      </c>
      <c r="J24" s="18">
        <f t="shared" si="2"/>
        <v>1700</v>
      </c>
      <c r="K24" s="18">
        <f t="shared" si="3"/>
        <v>1190</v>
      </c>
      <c r="L24" s="18">
        <f t="shared" si="4"/>
        <v>510</v>
      </c>
      <c r="M24" s="18">
        <f t="shared" si="5"/>
        <v>484.5</v>
      </c>
    </row>
    <row r="25" spans="2:13" x14ac:dyDescent="0.25">
      <c r="B25" s="2">
        <v>23</v>
      </c>
      <c r="C25" s="1" t="s">
        <v>197</v>
      </c>
      <c r="D25" s="5">
        <v>41059</v>
      </c>
      <c r="E25" s="5">
        <v>43626</v>
      </c>
      <c r="F25" s="3">
        <f t="shared" si="0"/>
        <v>7</v>
      </c>
      <c r="G25" s="3">
        <v>8</v>
      </c>
      <c r="H25" s="3">
        <f t="shared" si="1"/>
        <v>0.1</v>
      </c>
      <c r="I25" s="7">
        <v>1700</v>
      </c>
      <c r="J25" s="18">
        <f t="shared" si="2"/>
        <v>1700</v>
      </c>
      <c r="K25" s="18">
        <f t="shared" si="3"/>
        <v>1190</v>
      </c>
      <c r="L25" s="18">
        <f t="shared" si="4"/>
        <v>510</v>
      </c>
      <c r="M25" s="18">
        <f t="shared" si="5"/>
        <v>484.5</v>
      </c>
    </row>
    <row r="26" spans="2:13" x14ac:dyDescent="0.25">
      <c r="B26" s="2">
        <v>24</v>
      </c>
      <c r="C26" s="1" t="s">
        <v>197</v>
      </c>
      <c r="D26" s="5">
        <v>41059</v>
      </c>
      <c r="E26" s="5">
        <v>43626</v>
      </c>
      <c r="F26" s="3">
        <f t="shared" si="0"/>
        <v>7</v>
      </c>
      <c r="G26" s="3">
        <v>8</v>
      </c>
      <c r="H26" s="3">
        <f t="shared" si="1"/>
        <v>0.1</v>
      </c>
      <c r="I26" s="7">
        <v>1700</v>
      </c>
      <c r="J26" s="18">
        <f t="shared" si="2"/>
        <v>1700</v>
      </c>
      <c r="K26" s="18">
        <f t="shared" si="3"/>
        <v>1190</v>
      </c>
      <c r="L26" s="18">
        <f t="shared" si="4"/>
        <v>510</v>
      </c>
      <c r="M26" s="18">
        <f t="shared" si="5"/>
        <v>484.5</v>
      </c>
    </row>
    <row r="27" spans="2:13" x14ac:dyDescent="0.25">
      <c r="B27" s="2">
        <v>25</v>
      </c>
      <c r="C27" s="1" t="s">
        <v>197</v>
      </c>
      <c r="D27" s="5">
        <v>41059</v>
      </c>
      <c r="E27" s="5">
        <v>43626</v>
      </c>
      <c r="F27" s="3">
        <f t="shared" si="0"/>
        <v>7</v>
      </c>
      <c r="G27" s="3">
        <v>8</v>
      </c>
      <c r="H27" s="3">
        <f t="shared" si="1"/>
        <v>0.1</v>
      </c>
      <c r="I27" s="7">
        <v>1700</v>
      </c>
      <c r="J27" s="18">
        <f t="shared" si="2"/>
        <v>1700</v>
      </c>
      <c r="K27" s="18">
        <f t="shared" si="3"/>
        <v>1190</v>
      </c>
      <c r="L27" s="18">
        <f t="shared" si="4"/>
        <v>510</v>
      </c>
      <c r="M27" s="18">
        <f t="shared" si="5"/>
        <v>484.5</v>
      </c>
    </row>
    <row r="28" spans="2:13" x14ac:dyDescent="0.25">
      <c r="B28" s="2">
        <v>26</v>
      </c>
      <c r="C28" s="1" t="s">
        <v>197</v>
      </c>
      <c r="D28" s="5">
        <v>41059</v>
      </c>
      <c r="E28" s="5">
        <v>43626</v>
      </c>
      <c r="F28" s="3">
        <f t="shared" si="0"/>
        <v>7</v>
      </c>
      <c r="G28" s="3">
        <v>8</v>
      </c>
      <c r="H28" s="3">
        <f t="shared" si="1"/>
        <v>0.1</v>
      </c>
      <c r="I28" s="7">
        <v>1700</v>
      </c>
      <c r="J28" s="18">
        <f t="shared" si="2"/>
        <v>1700</v>
      </c>
      <c r="K28" s="18">
        <f t="shared" si="3"/>
        <v>1190</v>
      </c>
      <c r="L28" s="18">
        <f t="shared" si="4"/>
        <v>510</v>
      </c>
      <c r="M28" s="18">
        <f t="shared" si="5"/>
        <v>484.5</v>
      </c>
    </row>
    <row r="29" spans="2:13" x14ac:dyDescent="0.25">
      <c r="B29" s="2">
        <v>27</v>
      </c>
      <c r="C29" s="1" t="s">
        <v>197</v>
      </c>
      <c r="D29" s="5">
        <v>41059</v>
      </c>
      <c r="E29" s="5">
        <v>43626</v>
      </c>
      <c r="F29" s="3">
        <f t="shared" si="0"/>
        <v>7</v>
      </c>
      <c r="G29" s="3">
        <v>8</v>
      </c>
      <c r="H29" s="3">
        <f t="shared" si="1"/>
        <v>0.1</v>
      </c>
      <c r="I29" s="7">
        <v>1700</v>
      </c>
      <c r="J29" s="18">
        <f t="shared" si="2"/>
        <v>1700</v>
      </c>
      <c r="K29" s="18">
        <f t="shared" si="3"/>
        <v>1190</v>
      </c>
      <c r="L29" s="18">
        <f t="shared" si="4"/>
        <v>510</v>
      </c>
      <c r="M29" s="18">
        <f t="shared" si="5"/>
        <v>484.5</v>
      </c>
    </row>
    <row r="30" spans="2:13" x14ac:dyDescent="0.25">
      <c r="B30" s="2">
        <v>28</v>
      </c>
      <c r="C30" s="1" t="s">
        <v>197</v>
      </c>
      <c r="D30" s="5">
        <v>41059</v>
      </c>
      <c r="E30" s="5">
        <v>43626</v>
      </c>
      <c r="F30" s="3">
        <f t="shared" si="0"/>
        <v>7</v>
      </c>
      <c r="G30" s="3">
        <v>8</v>
      </c>
      <c r="H30" s="3">
        <f t="shared" si="1"/>
        <v>0.1</v>
      </c>
      <c r="I30" s="7">
        <v>1700</v>
      </c>
      <c r="J30" s="18">
        <f t="shared" si="2"/>
        <v>1700</v>
      </c>
      <c r="K30" s="18">
        <f t="shared" si="3"/>
        <v>1190</v>
      </c>
      <c r="L30" s="18">
        <f t="shared" si="4"/>
        <v>510</v>
      </c>
      <c r="M30" s="18">
        <f t="shared" si="5"/>
        <v>484.5</v>
      </c>
    </row>
    <row r="31" spans="2:13" x14ac:dyDescent="0.25">
      <c r="B31" s="2">
        <v>29</v>
      </c>
      <c r="C31" s="1" t="s">
        <v>197</v>
      </c>
      <c r="D31" s="5">
        <v>41059</v>
      </c>
      <c r="E31" s="5">
        <v>43626</v>
      </c>
      <c r="F31" s="3">
        <f t="shared" si="0"/>
        <v>7</v>
      </c>
      <c r="G31" s="3">
        <v>8</v>
      </c>
      <c r="H31" s="3">
        <f t="shared" si="1"/>
        <v>0.1</v>
      </c>
      <c r="I31" s="7">
        <v>1700</v>
      </c>
      <c r="J31" s="18">
        <f t="shared" si="2"/>
        <v>1700</v>
      </c>
      <c r="K31" s="18">
        <f t="shared" si="3"/>
        <v>1190</v>
      </c>
      <c r="L31" s="18">
        <f t="shared" si="4"/>
        <v>510</v>
      </c>
      <c r="M31" s="18">
        <f t="shared" si="5"/>
        <v>484.5</v>
      </c>
    </row>
    <row r="32" spans="2:13" x14ac:dyDescent="0.25">
      <c r="B32" s="2">
        <v>30</v>
      </c>
      <c r="C32" s="1" t="s">
        <v>197</v>
      </c>
      <c r="D32" s="5">
        <v>41059</v>
      </c>
      <c r="E32" s="5">
        <v>43626</v>
      </c>
      <c r="F32" s="3">
        <f t="shared" si="0"/>
        <v>7</v>
      </c>
      <c r="G32" s="3">
        <v>8</v>
      </c>
      <c r="H32" s="3">
        <f t="shared" si="1"/>
        <v>0.1</v>
      </c>
      <c r="I32" s="7">
        <v>1700</v>
      </c>
      <c r="J32" s="18">
        <f t="shared" si="2"/>
        <v>1700</v>
      </c>
      <c r="K32" s="18">
        <f t="shared" si="3"/>
        <v>1190</v>
      </c>
      <c r="L32" s="18">
        <f t="shared" si="4"/>
        <v>510</v>
      </c>
      <c r="M32" s="18">
        <f t="shared" si="5"/>
        <v>484.5</v>
      </c>
    </row>
    <row r="33" spans="2:13" x14ac:dyDescent="0.25">
      <c r="B33" s="2">
        <v>31</v>
      </c>
      <c r="C33" s="1" t="s">
        <v>197</v>
      </c>
      <c r="D33" s="5">
        <v>41059</v>
      </c>
      <c r="E33" s="5">
        <v>43626</v>
      </c>
      <c r="F33" s="3">
        <f t="shared" si="0"/>
        <v>7</v>
      </c>
      <c r="G33" s="3">
        <v>8</v>
      </c>
      <c r="H33" s="3">
        <f t="shared" si="1"/>
        <v>0.1</v>
      </c>
      <c r="I33" s="7">
        <v>1700</v>
      </c>
      <c r="J33" s="18">
        <f t="shared" si="2"/>
        <v>1700</v>
      </c>
      <c r="K33" s="18">
        <f t="shared" si="3"/>
        <v>1190</v>
      </c>
      <c r="L33" s="18">
        <f t="shared" si="4"/>
        <v>510</v>
      </c>
      <c r="M33" s="18">
        <f t="shared" si="5"/>
        <v>484.5</v>
      </c>
    </row>
    <row r="34" spans="2:13" x14ac:dyDescent="0.25">
      <c r="B34" s="2">
        <v>32</v>
      </c>
      <c r="C34" s="1" t="s">
        <v>197</v>
      </c>
      <c r="D34" s="5">
        <v>41059</v>
      </c>
      <c r="E34" s="5">
        <v>43626</v>
      </c>
      <c r="F34" s="3">
        <f t="shared" si="0"/>
        <v>7</v>
      </c>
      <c r="G34" s="3">
        <v>8</v>
      </c>
      <c r="H34" s="3">
        <f t="shared" si="1"/>
        <v>0.1</v>
      </c>
      <c r="I34" s="7">
        <v>1700</v>
      </c>
      <c r="J34" s="18">
        <f t="shared" si="2"/>
        <v>1700</v>
      </c>
      <c r="K34" s="18">
        <f t="shared" si="3"/>
        <v>1190</v>
      </c>
      <c r="L34" s="18">
        <f t="shared" si="4"/>
        <v>510</v>
      </c>
      <c r="M34" s="18">
        <f t="shared" si="5"/>
        <v>484.5</v>
      </c>
    </row>
    <row r="35" spans="2:13" x14ac:dyDescent="0.25">
      <c r="B35" s="2">
        <v>33</v>
      </c>
      <c r="C35" s="1" t="s">
        <v>197</v>
      </c>
      <c r="D35" s="5">
        <v>41059</v>
      </c>
      <c r="E35" s="5">
        <v>43626</v>
      </c>
      <c r="F35" s="3">
        <f t="shared" si="0"/>
        <v>7</v>
      </c>
      <c r="G35" s="3">
        <v>8</v>
      </c>
      <c r="H35" s="3">
        <f t="shared" si="1"/>
        <v>0.1</v>
      </c>
      <c r="I35" s="7">
        <v>1700</v>
      </c>
      <c r="J35" s="18">
        <f t="shared" si="2"/>
        <v>1700</v>
      </c>
      <c r="K35" s="18">
        <f t="shared" si="3"/>
        <v>1190</v>
      </c>
      <c r="L35" s="18">
        <f t="shared" si="4"/>
        <v>510</v>
      </c>
      <c r="M35" s="18">
        <f t="shared" si="5"/>
        <v>484.5</v>
      </c>
    </row>
    <row r="36" spans="2:13" x14ac:dyDescent="0.25">
      <c r="B36" s="2">
        <v>34</v>
      </c>
      <c r="C36" s="1" t="s">
        <v>197</v>
      </c>
      <c r="D36" s="5">
        <v>41059</v>
      </c>
      <c r="E36" s="5">
        <v>43626</v>
      </c>
      <c r="F36" s="3">
        <f t="shared" si="0"/>
        <v>7</v>
      </c>
      <c r="G36" s="3">
        <v>8</v>
      </c>
      <c r="H36" s="3">
        <f t="shared" si="1"/>
        <v>0.1</v>
      </c>
      <c r="I36" s="7">
        <v>1700</v>
      </c>
      <c r="J36" s="18">
        <f t="shared" si="2"/>
        <v>1700</v>
      </c>
      <c r="K36" s="18">
        <f t="shared" si="3"/>
        <v>1190</v>
      </c>
      <c r="L36" s="18">
        <f t="shared" si="4"/>
        <v>510</v>
      </c>
      <c r="M36" s="18">
        <f t="shared" si="5"/>
        <v>484.5</v>
      </c>
    </row>
    <row r="37" spans="2:13" x14ac:dyDescent="0.25">
      <c r="B37" s="2">
        <v>35</v>
      </c>
      <c r="C37" s="1" t="s">
        <v>197</v>
      </c>
      <c r="D37" s="5">
        <v>41059</v>
      </c>
      <c r="E37" s="5">
        <v>43626</v>
      </c>
      <c r="F37" s="3">
        <f t="shared" si="0"/>
        <v>7</v>
      </c>
      <c r="G37" s="3">
        <v>8</v>
      </c>
      <c r="H37" s="3">
        <f t="shared" si="1"/>
        <v>0.1</v>
      </c>
      <c r="I37" s="7">
        <v>1700</v>
      </c>
      <c r="J37" s="18">
        <f t="shared" si="2"/>
        <v>1700</v>
      </c>
      <c r="K37" s="18">
        <f t="shared" si="3"/>
        <v>1190</v>
      </c>
      <c r="L37" s="18">
        <f t="shared" si="4"/>
        <v>510</v>
      </c>
      <c r="M37" s="18">
        <f t="shared" si="5"/>
        <v>484.5</v>
      </c>
    </row>
    <row r="38" spans="2:13" x14ac:dyDescent="0.25">
      <c r="B38" s="2">
        <v>36</v>
      </c>
      <c r="C38" s="1" t="s">
        <v>197</v>
      </c>
      <c r="D38" s="5">
        <v>41059</v>
      </c>
      <c r="E38" s="5">
        <v>43626</v>
      </c>
      <c r="F38" s="3">
        <f t="shared" si="0"/>
        <v>7</v>
      </c>
      <c r="G38" s="3">
        <v>8</v>
      </c>
      <c r="H38" s="3">
        <f t="shared" si="1"/>
        <v>0.1</v>
      </c>
      <c r="I38" s="7">
        <v>1700</v>
      </c>
      <c r="J38" s="18">
        <f t="shared" si="2"/>
        <v>1700</v>
      </c>
      <c r="K38" s="18">
        <f t="shared" si="3"/>
        <v>1190</v>
      </c>
      <c r="L38" s="18">
        <f t="shared" si="4"/>
        <v>510</v>
      </c>
      <c r="M38" s="18">
        <f t="shared" si="5"/>
        <v>484.5</v>
      </c>
    </row>
    <row r="39" spans="2:13" x14ac:dyDescent="0.25">
      <c r="B39" s="2">
        <v>37</v>
      </c>
      <c r="C39" s="1" t="s">
        <v>198</v>
      </c>
      <c r="D39" s="5">
        <v>41220</v>
      </c>
      <c r="E39" s="5">
        <v>43626</v>
      </c>
      <c r="F39" s="3">
        <f t="shared" si="0"/>
        <v>7</v>
      </c>
      <c r="G39" s="3">
        <v>8</v>
      </c>
      <c r="H39" s="3">
        <f t="shared" si="1"/>
        <v>0.1</v>
      </c>
      <c r="I39" s="7">
        <v>27588</v>
      </c>
      <c r="J39" s="18">
        <f t="shared" si="2"/>
        <v>27588</v>
      </c>
      <c r="K39" s="18">
        <f t="shared" si="3"/>
        <v>19311.600000000002</v>
      </c>
      <c r="L39" s="18">
        <f t="shared" si="4"/>
        <v>8276.3999999999978</v>
      </c>
      <c r="M39" s="18">
        <f t="shared" si="5"/>
        <v>7862.5799999999972</v>
      </c>
    </row>
    <row r="40" spans="2:13" x14ac:dyDescent="0.25">
      <c r="B40" s="2">
        <v>38</v>
      </c>
      <c r="C40" s="1" t="s">
        <v>199</v>
      </c>
      <c r="D40" s="5">
        <v>41318</v>
      </c>
      <c r="E40" s="5">
        <v>43626</v>
      </c>
      <c r="F40" s="3">
        <f t="shared" si="0"/>
        <v>6</v>
      </c>
      <c r="G40" s="3">
        <v>8</v>
      </c>
      <c r="H40" s="3">
        <f t="shared" si="1"/>
        <v>0.1</v>
      </c>
      <c r="I40" s="7">
        <v>71000.009999999995</v>
      </c>
      <c r="J40" s="18">
        <f t="shared" si="2"/>
        <v>71000.009999999995</v>
      </c>
      <c r="K40" s="18">
        <f t="shared" si="3"/>
        <v>42600.006000000001</v>
      </c>
      <c r="L40" s="18">
        <f t="shared" si="4"/>
        <v>28400.003999999994</v>
      </c>
      <c r="M40" s="18">
        <f t="shared" si="5"/>
        <v>26980.003799999991</v>
      </c>
    </row>
    <row r="41" spans="2:13" x14ac:dyDescent="0.25">
      <c r="B41" s="2">
        <v>39</v>
      </c>
      <c r="C41" s="1" t="s">
        <v>200</v>
      </c>
      <c r="D41" s="5">
        <v>41318</v>
      </c>
      <c r="E41" s="5">
        <v>43626</v>
      </c>
      <c r="F41" s="3">
        <f t="shared" si="0"/>
        <v>6</v>
      </c>
      <c r="G41" s="3">
        <v>8</v>
      </c>
      <c r="H41" s="3">
        <f t="shared" si="1"/>
        <v>0.1</v>
      </c>
      <c r="I41" s="7">
        <v>3038.01</v>
      </c>
      <c r="J41" s="18">
        <f t="shared" si="2"/>
        <v>3038.01</v>
      </c>
      <c r="K41" s="18">
        <f t="shared" si="3"/>
        <v>1822.8060000000003</v>
      </c>
      <c r="L41" s="18">
        <f t="shared" si="4"/>
        <v>1215.204</v>
      </c>
      <c r="M41" s="18">
        <f t="shared" si="5"/>
        <v>1154.4438</v>
      </c>
    </row>
    <row r="42" spans="2:13" x14ac:dyDescent="0.25">
      <c r="B42" s="2">
        <v>40</v>
      </c>
      <c r="C42" s="1" t="s">
        <v>201</v>
      </c>
      <c r="D42" s="5">
        <v>41348</v>
      </c>
      <c r="E42" s="5">
        <v>43626</v>
      </c>
      <c r="F42" s="3">
        <f t="shared" si="0"/>
        <v>6</v>
      </c>
      <c r="G42" s="3">
        <v>8</v>
      </c>
      <c r="H42" s="3">
        <f t="shared" si="1"/>
        <v>0.1</v>
      </c>
      <c r="I42" s="7">
        <v>5300</v>
      </c>
      <c r="J42" s="18">
        <f t="shared" si="2"/>
        <v>5300</v>
      </c>
      <c r="K42" s="18">
        <f t="shared" si="3"/>
        <v>3180</v>
      </c>
      <c r="L42" s="18">
        <f t="shared" si="4"/>
        <v>2120</v>
      </c>
      <c r="M42" s="18">
        <f t="shared" si="5"/>
        <v>2014</v>
      </c>
    </row>
    <row r="43" spans="2:13" x14ac:dyDescent="0.25">
      <c r="B43" s="2">
        <v>41</v>
      </c>
      <c r="C43" s="1" t="s">
        <v>202</v>
      </c>
      <c r="D43" s="5">
        <v>41349</v>
      </c>
      <c r="E43" s="5">
        <v>43626</v>
      </c>
      <c r="F43" s="3">
        <f t="shared" si="0"/>
        <v>6</v>
      </c>
      <c r="G43" s="3">
        <v>8</v>
      </c>
      <c r="H43" s="3">
        <f t="shared" si="1"/>
        <v>0.1</v>
      </c>
      <c r="I43" s="7">
        <v>132328.01</v>
      </c>
      <c r="J43" s="18">
        <f t="shared" si="2"/>
        <v>132328.01</v>
      </c>
      <c r="K43" s="18">
        <f t="shared" si="3"/>
        <v>79396.806000000011</v>
      </c>
      <c r="L43" s="18">
        <f t="shared" si="4"/>
        <v>52931.203999999998</v>
      </c>
      <c r="M43" s="18">
        <f t="shared" si="5"/>
        <v>50284.643799999998</v>
      </c>
    </row>
    <row r="44" spans="2:13" x14ac:dyDescent="0.25">
      <c r="B44" s="2">
        <v>42</v>
      </c>
      <c r="C44" s="1" t="s">
        <v>203</v>
      </c>
      <c r="D44" s="5">
        <v>41503</v>
      </c>
      <c r="E44" s="5">
        <v>43626</v>
      </c>
      <c r="F44" s="3">
        <f t="shared" si="0"/>
        <v>6</v>
      </c>
      <c r="G44" s="3">
        <v>8</v>
      </c>
      <c r="H44" s="3">
        <f t="shared" si="1"/>
        <v>0.1</v>
      </c>
      <c r="I44" s="7">
        <v>40555</v>
      </c>
      <c r="J44" s="18">
        <f t="shared" si="2"/>
        <v>40555</v>
      </c>
      <c r="K44" s="18">
        <f t="shared" si="3"/>
        <v>24333</v>
      </c>
      <c r="L44" s="18">
        <f t="shared" si="4"/>
        <v>16222</v>
      </c>
      <c r="M44" s="18">
        <f t="shared" si="5"/>
        <v>15410.9</v>
      </c>
    </row>
    <row r="45" spans="2:13" x14ac:dyDescent="0.25">
      <c r="B45" s="2">
        <v>43</v>
      </c>
      <c r="C45" s="1" t="s">
        <v>204</v>
      </c>
      <c r="D45" s="5">
        <v>41552</v>
      </c>
      <c r="E45" s="5">
        <v>43626</v>
      </c>
      <c r="F45" s="3">
        <f t="shared" si="0"/>
        <v>6</v>
      </c>
      <c r="G45" s="3">
        <v>8</v>
      </c>
      <c r="H45" s="3">
        <f t="shared" si="1"/>
        <v>0.1</v>
      </c>
      <c r="I45" s="7">
        <v>16700</v>
      </c>
      <c r="J45" s="18">
        <f t="shared" si="2"/>
        <v>16700</v>
      </c>
      <c r="K45" s="18">
        <f t="shared" si="3"/>
        <v>10020</v>
      </c>
      <c r="L45" s="18">
        <f t="shared" si="4"/>
        <v>6680</v>
      </c>
      <c r="M45" s="18">
        <f t="shared" si="5"/>
        <v>6346</v>
      </c>
    </row>
    <row r="46" spans="2:13" x14ac:dyDescent="0.25">
      <c r="B46" s="2">
        <v>44</v>
      </c>
      <c r="C46" s="1" t="s">
        <v>205</v>
      </c>
      <c r="D46" s="5">
        <v>41698</v>
      </c>
      <c r="E46" s="5">
        <v>43626</v>
      </c>
      <c r="F46" s="3">
        <f t="shared" si="0"/>
        <v>5</v>
      </c>
      <c r="G46" s="3">
        <v>8</v>
      </c>
      <c r="H46" s="3">
        <f t="shared" si="1"/>
        <v>0.1</v>
      </c>
      <c r="I46" s="7">
        <v>9075</v>
      </c>
      <c r="J46" s="18">
        <f t="shared" si="2"/>
        <v>9075</v>
      </c>
      <c r="K46" s="18">
        <f t="shared" si="3"/>
        <v>4537.5</v>
      </c>
      <c r="L46" s="18">
        <f t="shared" si="4"/>
        <v>4537.5</v>
      </c>
      <c r="M46" s="18">
        <f t="shared" si="5"/>
        <v>4310.625</v>
      </c>
    </row>
    <row r="47" spans="2:13" x14ac:dyDescent="0.25">
      <c r="B47" s="2">
        <v>45</v>
      </c>
      <c r="C47" s="1" t="s">
        <v>195</v>
      </c>
      <c r="D47" s="5">
        <v>41821</v>
      </c>
      <c r="E47" s="5">
        <v>43626</v>
      </c>
      <c r="F47" s="3">
        <f t="shared" si="0"/>
        <v>5</v>
      </c>
      <c r="G47" s="3">
        <v>8</v>
      </c>
      <c r="H47" s="3">
        <f t="shared" si="1"/>
        <v>0.1</v>
      </c>
      <c r="I47" s="7">
        <v>15100</v>
      </c>
      <c r="J47" s="18">
        <f t="shared" si="2"/>
        <v>15100</v>
      </c>
      <c r="K47" s="18">
        <f t="shared" si="3"/>
        <v>7550</v>
      </c>
      <c r="L47" s="18">
        <f t="shared" si="4"/>
        <v>7550</v>
      </c>
      <c r="M47" s="18">
        <f t="shared" si="5"/>
        <v>7172.5</v>
      </c>
    </row>
    <row r="48" spans="2:13" x14ac:dyDescent="0.25">
      <c r="B48" s="2">
        <v>46</v>
      </c>
      <c r="C48" s="1" t="s">
        <v>206</v>
      </c>
      <c r="D48" s="5">
        <v>41863</v>
      </c>
      <c r="E48" s="5">
        <v>43626</v>
      </c>
      <c r="F48" s="3">
        <f t="shared" si="0"/>
        <v>5</v>
      </c>
      <c r="G48" s="3">
        <v>8</v>
      </c>
      <c r="H48" s="3">
        <f t="shared" si="1"/>
        <v>0.1</v>
      </c>
      <c r="I48" s="7">
        <v>1750</v>
      </c>
      <c r="J48" s="18">
        <f t="shared" si="2"/>
        <v>1750</v>
      </c>
      <c r="K48" s="18">
        <f t="shared" si="3"/>
        <v>875</v>
      </c>
      <c r="L48" s="18">
        <f t="shared" si="4"/>
        <v>875</v>
      </c>
      <c r="M48" s="18">
        <f t="shared" si="5"/>
        <v>831.25</v>
      </c>
    </row>
    <row r="49" spans="2:13" x14ac:dyDescent="0.25">
      <c r="B49" s="2">
        <v>47</v>
      </c>
      <c r="C49" s="1" t="s">
        <v>203</v>
      </c>
      <c r="D49" s="5">
        <v>41898</v>
      </c>
      <c r="E49" s="5">
        <v>43626</v>
      </c>
      <c r="F49" s="3">
        <f t="shared" si="0"/>
        <v>5</v>
      </c>
      <c r="G49" s="3">
        <v>8</v>
      </c>
      <c r="H49" s="3">
        <f t="shared" si="1"/>
        <v>0.1</v>
      </c>
      <c r="I49" s="7">
        <v>42568.27</v>
      </c>
      <c r="J49" s="18">
        <f t="shared" si="2"/>
        <v>42568.27</v>
      </c>
      <c r="K49" s="18">
        <f t="shared" si="3"/>
        <v>21284.135000000002</v>
      </c>
      <c r="L49" s="18">
        <f t="shared" si="4"/>
        <v>21284.134999999995</v>
      </c>
      <c r="M49" s="18">
        <f t="shared" si="5"/>
        <v>20219.928249999994</v>
      </c>
    </row>
    <row r="50" spans="2:13" x14ac:dyDescent="0.25">
      <c r="B50" s="2">
        <v>48</v>
      </c>
      <c r="C50" s="1" t="s">
        <v>207</v>
      </c>
      <c r="D50" s="5">
        <v>42077</v>
      </c>
      <c r="E50" s="5">
        <v>43626</v>
      </c>
      <c r="F50" s="3">
        <f t="shared" si="0"/>
        <v>4</v>
      </c>
      <c r="G50" s="3">
        <v>8</v>
      </c>
      <c r="H50" s="3">
        <f t="shared" si="1"/>
        <v>0.1</v>
      </c>
      <c r="I50" s="7">
        <v>46479</v>
      </c>
      <c r="J50" s="18">
        <f t="shared" si="2"/>
        <v>46479</v>
      </c>
      <c r="K50" s="18">
        <f t="shared" si="3"/>
        <v>18591.600000000002</v>
      </c>
      <c r="L50" s="18">
        <f t="shared" si="4"/>
        <v>27887.399999999998</v>
      </c>
      <c r="M50" s="18">
        <f t="shared" si="5"/>
        <v>26493.029999999995</v>
      </c>
    </row>
    <row r="51" spans="2:13" x14ac:dyDescent="0.25">
      <c r="B51" s="2">
        <v>49</v>
      </c>
      <c r="C51" s="1" t="s">
        <v>208</v>
      </c>
      <c r="D51" s="5">
        <v>42145</v>
      </c>
      <c r="E51" s="5">
        <v>43626</v>
      </c>
      <c r="F51" s="3">
        <f t="shared" si="0"/>
        <v>4</v>
      </c>
      <c r="G51" s="3">
        <v>8</v>
      </c>
      <c r="H51" s="3">
        <f t="shared" si="1"/>
        <v>0.1</v>
      </c>
      <c r="I51" s="7">
        <v>32377.03</v>
      </c>
      <c r="J51" s="18">
        <f t="shared" si="2"/>
        <v>32377.03</v>
      </c>
      <c r="K51" s="18">
        <f t="shared" si="3"/>
        <v>12950.812</v>
      </c>
      <c r="L51" s="18">
        <f t="shared" si="4"/>
        <v>19426.218000000001</v>
      </c>
      <c r="M51" s="18">
        <f t="shared" si="5"/>
        <v>18454.9071</v>
      </c>
    </row>
    <row r="52" spans="2:13" x14ac:dyDescent="0.25">
      <c r="B52" s="2">
        <v>50</v>
      </c>
      <c r="C52" s="1" t="s">
        <v>209</v>
      </c>
      <c r="D52" s="5">
        <v>42195</v>
      </c>
      <c r="E52" s="5">
        <v>43626</v>
      </c>
      <c r="F52" s="3">
        <f t="shared" si="0"/>
        <v>4</v>
      </c>
      <c r="G52" s="3">
        <v>8</v>
      </c>
      <c r="H52" s="3">
        <f t="shared" si="1"/>
        <v>0.1</v>
      </c>
      <c r="I52" s="7">
        <v>14200.01</v>
      </c>
      <c r="J52" s="18">
        <f t="shared" si="2"/>
        <v>14200.01</v>
      </c>
      <c r="K52" s="18">
        <f t="shared" si="3"/>
        <v>5680.0040000000008</v>
      </c>
      <c r="L52" s="18">
        <f t="shared" si="4"/>
        <v>8520.0059999999994</v>
      </c>
      <c r="M52" s="18">
        <f t="shared" si="5"/>
        <v>8094.0056999999988</v>
      </c>
    </row>
    <row r="53" spans="2:13" x14ac:dyDescent="0.25">
      <c r="B53" s="2">
        <v>51</v>
      </c>
      <c r="C53" s="1" t="s">
        <v>210</v>
      </c>
      <c r="D53" s="5">
        <v>42309</v>
      </c>
      <c r="E53" s="5">
        <v>43626</v>
      </c>
      <c r="F53" s="3">
        <f t="shared" si="0"/>
        <v>4</v>
      </c>
      <c r="G53" s="3">
        <v>8</v>
      </c>
      <c r="H53" s="3">
        <f t="shared" si="1"/>
        <v>0.1</v>
      </c>
      <c r="I53" s="7">
        <v>13923.01</v>
      </c>
      <c r="J53" s="18">
        <f t="shared" si="2"/>
        <v>13923.01</v>
      </c>
      <c r="K53" s="18">
        <f t="shared" si="3"/>
        <v>5569.2040000000006</v>
      </c>
      <c r="L53" s="18">
        <f t="shared" si="4"/>
        <v>8353.8060000000005</v>
      </c>
      <c r="M53" s="18">
        <f t="shared" si="5"/>
        <v>7936.1157000000003</v>
      </c>
    </row>
    <row r="54" spans="2:13" x14ac:dyDescent="0.25">
      <c r="B54" s="2">
        <v>52</v>
      </c>
      <c r="C54" s="1" t="s">
        <v>211</v>
      </c>
      <c r="D54" s="5">
        <v>42370</v>
      </c>
      <c r="E54" s="5">
        <v>43626</v>
      </c>
      <c r="F54" s="3">
        <f t="shared" si="0"/>
        <v>3</v>
      </c>
      <c r="G54" s="3">
        <v>8</v>
      </c>
      <c r="H54" s="3">
        <f t="shared" si="1"/>
        <v>0.1</v>
      </c>
      <c r="I54" s="7">
        <v>32000.01</v>
      </c>
      <c r="J54" s="18">
        <f t="shared" si="2"/>
        <v>32000.01</v>
      </c>
      <c r="K54" s="18">
        <f t="shared" si="3"/>
        <v>9600.0030000000006</v>
      </c>
      <c r="L54" s="18">
        <f t="shared" si="4"/>
        <v>22400.006999999998</v>
      </c>
      <c r="M54" s="18">
        <f t="shared" si="5"/>
        <v>21280.006649999996</v>
      </c>
    </row>
    <row r="55" spans="2:13" x14ac:dyDescent="0.25">
      <c r="B55" s="2">
        <v>53</v>
      </c>
      <c r="C55" s="1" t="s">
        <v>212</v>
      </c>
      <c r="D55" s="5">
        <v>42419</v>
      </c>
      <c r="E55" s="5">
        <v>43626</v>
      </c>
      <c r="F55" s="3">
        <f t="shared" si="0"/>
        <v>3</v>
      </c>
      <c r="G55" s="3">
        <v>8</v>
      </c>
      <c r="H55" s="3">
        <f t="shared" si="1"/>
        <v>0.1</v>
      </c>
      <c r="I55" s="7">
        <v>82110</v>
      </c>
      <c r="J55" s="18">
        <f t="shared" si="2"/>
        <v>82110</v>
      </c>
      <c r="K55" s="18">
        <f t="shared" si="3"/>
        <v>24633</v>
      </c>
      <c r="L55" s="18">
        <f t="shared" si="4"/>
        <v>57477</v>
      </c>
      <c r="M55" s="18">
        <f t="shared" si="5"/>
        <v>54603.149999999994</v>
      </c>
    </row>
    <row r="56" spans="2:13" x14ac:dyDescent="0.25">
      <c r="B56" s="2">
        <v>54</v>
      </c>
      <c r="C56" s="1" t="s">
        <v>213</v>
      </c>
      <c r="D56" s="5">
        <v>42825</v>
      </c>
      <c r="E56" s="5">
        <v>43626</v>
      </c>
      <c r="F56" s="3">
        <f t="shared" si="0"/>
        <v>2</v>
      </c>
      <c r="G56" s="3">
        <v>8</v>
      </c>
      <c r="H56" s="3">
        <f t="shared" si="1"/>
        <v>0.1</v>
      </c>
      <c r="I56" s="7">
        <v>45000.01</v>
      </c>
      <c r="J56" s="18">
        <f t="shared" si="2"/>
        <v>45000.01</v>
      </c>
      <c r="K56" s="18">
        <f t="shared" si="3"/>
        <v>9000.0020000000004</v>
      </c>
      <c r="L56" s="18">
        <f t="shared" si="4"/>
        <v>36000.008000000002</v>
      </c>
      <c r="M56" s="18">
        <f t="shared" si="5"/>
        <v>34200.007599999997</v>
      </c>
    </row>
    <row r="57" spans="2:13" x14ac:dyDescent="0.25">
      <c r="B57" s="2">
        <v>55</v>
      </c>
      <c r="C57" s="1" t="s">
        <v>214</v>
      </c>
      <c r="D57" s="5">
        <v>43251</v>
      </c>
      <c r="E57" s="5">
        <v>43626</v>
      </c>
      <c r="F57" s="3">
        <f t="shared" si="0"/>
        <v>1</v>
      </c>
      <c r="G57" s="3">
        <v>8</v>
      </c>
      <c r="H57" s="3">
        <f t="shared" si="1"/>
        <v>0.1</v>
      </c>
      <c r="I57" s="7">
        <v>15207</v>
      </c>
      <c r="J57" s="18">
        <f t="shared" si="2"/>
        <v>15207</v>
      </c>
      <c r="K57" s="18">
        <f t="shared" si="3"/>
        <v>1520.7</v>
      </c>
      <c r="L57" s="18">
        <f t="shared" si="4"/>
        <v>13686.3</v>
      </c>
      <c r="M57" s="18">
        <f t="shared" si="5"/>
        <v>13001.984999999999</v>
      </c>
    </row>
    <row r="58" spans="2:13" x14ac:dyDescent="0.25">
      <c r="B58" s="2">
        <v>56</v>
      </c>
      <c r="C58" s="1" t="s">
        <v>215</v>
      </c>
      <c r="D58" s="5">
        <v>43360</v>
      </c>
      <c r="E58" s="5">
        <v>43626</v>
      </c>
      <c r="F58" s="3">
        <f t="shared" si="0"/>
        <v>1</v>
      </c>
      <c r="G58" s="3">
        <v>8</v>
      </c>
      <c r="H58" s="3">
        <f t="shared" si="1"/>
        <v>0.1</v>
      </c>
      <c r="I58" s="7">
        <v>34692.01</v>
      </c>
      <c r="J58" s="18">
        <f t="shared" si="2"/>
        <v>34692.01</v>
      </c>
      <c r="K58" s="18">
        <f t="shared" si="3"/>
        <v>3469.2010000000005</v>
      </c>
      <c r="L58" s="18">
        <f t="shared" si="4"/>
        <v>31222.809000000001</v>
      </c>
      <c r="M58" s="18">
        <f t="shared" si="5"/>
        <v>29661.668549999999</v>
      </c>
    </row>
    <row r="59" spans="2:13" x14ac:dyDescent="0.25">
      <c r="B59" s="2">
        <v>57</v>
      </c>
      <c r="C59" s="1" t="s">
        <v>216</v>
      </c>
      <c r="D59" s="5">
        <v>43360</v>
      </c>
      <c r="E59" s="5">
        <v>43626</v>
      </c>
      <c r="F59" s="3">
        <f t="shared" si="0"/>
        <v>1</v>
      </c>
      <c r="G59" s="3">
        <v>8</v>
      </c>
      <c r="H59" s="3">
        <f t="shared" si="1"/>
        <v>0.1</v>
      </c>
      <c r="I59" s="7">
        <v>29896.02</v>
      </c>
      <c r="J59" s="18">
        <f t="shared" si="2"/>
        <v>29896.02</v>
      </c>
      <c r="K59" s="18">
        <f t="shared" si="3"/>
        <v>2989.6020000000003</v>
      </c>
      <c r="L59" s="18">
        <f t="shared" si="4"/>
        <v>26906.418000000001</v>
      </c>
      <c r="M59" s="18">
        <f t="shared" si="5"/>
        <v>25561.097099999999</v>
      </c>
    </row>
    <row r="60" spans="2:13" x14ac:dyDescent="0.25">
      <c r="B60" s="2">
        <v>58</v>
      </c>
      <c r="C60" s="1" t="s">
        <v>217</v>
      </c>
      <c r="D60" s="5">
        <v>40450</v>
      </c>
      <c r="E60" s="5">
        <v>43626</v>
      </c>
      <c r="F60" s="3">
        <f t="shared" si="0"/>
        <v>9</v>
      </c>
      <c r="G60" s="3">
        <v>8</v>
      </c>
      <c r="H60" s="3">
        <f t="shared" si="1"/>
        <v>0.1</v>
      </c>
      <c r="I60" s="7">
        <v>28340</v>
      </c>
      <c r="J60" s="18">
        <f t="shared" si="2"/>
        <v>28340</v>
      </c>
      <c r="K60" s="18">
        <f t="shared" si="3"/>
        <v>25506</v>
      </c>
      <c r="L60" s="18">
        <f t="shared" si="4"/>
        <v>2834</v>
      </c>
      <c r="M60" s="18">
        <f t="shared" si="5"/>
        <v>2692.2999999999997</v>
      </c>
    </row>
    <row r="61" spans="2:13" x14ac:dyDescent="0.25">
      <c r="B61" s="2">
        <v>59</v>
      </c>
      <c r="C61" s="1" t="s">
        <v>218</v>
      </c>
      <c r="D61" s="5">
        <v>40450</v>
      </c>
      <c r="E61" s="5">
        <v>43626</v>
      </c>
      <c r="F61" s="3">
        <f t="shared" si="0"/>
        <v>9</v>
      </c>
      <c r="G61" s="3">
        <v>8</v>
      </c>
      <c r="H61" s="3">
        <f t="shared" si="1"/>
        <v>0.1</v>
      </c>
      <c r="I61" s="7">
        <v>151525</v>
      </c>
      <c r="J61" s="18">
        <f t="shared" si="2"/>
        <v>151525</v>
      </c>
      <c r="K61" s="18">
        <f t="shared" si="3"/>
        <v>136372.5</v>
      </c>
      <c r="L61" s="18">
        <f t="shared" si="4"/>
        <v>15152.5</v>
      </c>
      <c r="M61" s="18">
        <f t="shared" si="5"/>
        <v>14394.875</v>
      </c>
    </row>
    <row r="62" spans="2:13" x14ac:dyDescent="0.25">
      <c r="B62" s="2">
        <v>60</v>
      </c>
      <c r="C62" s="1" t="s">
        <v>219</v>
      </c>
      <c r="D62" s="5">
        <v>40450</v>
      </c>
      <c r="E62" s="5">
        <v>43626</v>
      </c>
      <c r="F62" s="3">
        <f t="shared" si="0"/>
        <v>9</v>
      </c>
      <c r="G62" s="3">
        <v>8</v>
      </c>
      <c r="H62" s="3">
        <f t="shared" si="1"/>
        <v>0.1</v>
      </c>
      <c r="I62" s="7">
        <v>26660</v>
      </c>
      <c r="J62" s="18">
        <f t="shared" si="2"/>
        <v>26660</v>
      </c>
      <c r="K62" s="18">
        <f t="shared" si="3"/>
        <v>23994</v>
      </c>
      <c r="L62" s="18">
        <f t="shared" si="4"/>
        <v>2666</v>
      </c>
      <c r="M62" s="18">
        <f t="shared" si="5"/>
        <v>2532.6999999999998</v>
      </c>
    </row>
    <row r="63" spans="2:13" x14ac:dyDescent="0.25">
      <c r="B63" s="2">
        <v>61</v>
      </c>
      <c r="C63" s="1" t="s">
        <v>220</v>
      </c>
      <c r="D63" s="5">
        <v>40450</v>
      </c>
      <c r="E63" s="5">
        <v>43626</v>
      </c>
      <c r="F63" s="3">
        <f t="shared" si="0"/>
        <v>9</v>
      </c>
      <c r="G63" s="3">
        <v>8</v>
      </c>
      <c r="H63" s="3">
        <f t="shared" si="1"/>
        <v>0.1</v>
      </c>
      <c r="I63" s="7">
        <v>14450</v>
      </c>
      <c r="J63" s="18">
        <f t="shared" si="2"/>
        <v>14450</v>
      </c>
      <c r="K63" s="18">
        <f t="shared" si="3"/>
        <v>13005</v>
      </c>
      <c r="L63" s="18">
        <f t="shared" si="4"/>
        <v>1445</v>
      </c>
      <c r="M63" s="18">
        <f t="shared" si="5"/>
        <v>1372.75</v>
      </c>
    </row>
    <row r="64" spans="2:13" x14ac:dyDescent="0.25">
      <c r="B64" s="2">
        <v>62</v>
      </c>
      <c r="C64" s="1" t="s">
        <v>221</v>
      </c>
      <c r="D64" s="5">
        <v>40482</v>
      </c>
      <c r="E64" s="5">
        <v>43626</v>
      </c>
      <c r="F64" s="3">
        <f t="shared" si="0"/>
        <v>9</v>
      </c>
      <c r="G64" s="3">
        <v>8</v>
      </c>
      <c r="H64" s="3">
        <f t="shared" si="1"/>
        <v>0.1</v>
      </c>
      <c r="I64" s="7">
        <v>553200</v>
      </c>
      <c r="J64" s="18">
        <f t="shared" si="2"/>
        <v>553200</v>
      </c>
      <c r="K64" s="18">
        <f t="shared" si="3"/>
        <v>497880</v>
      </c>
      <c r="L64" s="18">
        <f t="shared" si="4"/>
        <v>55320</v>
      </c>
      <c r="M64" s="18">
        <f t="shared" si="5"/>
        <v>52554</v>
      </c>
    </row>
    <row r="65" spans="2:13" x14ac:dyDescent="0.25">
      <c r="B65" s="2">
        <v>63</v>
      </c>
      <c r="C65" s="1" t="s">
        <v>222</v>
      </c>
      <c r="D65" s="5">
        <v>40551</v>
      </c>
      <c r="E65" s="5">
        <v>43626</v>
      </c>
      <c r="F65" s="3">
        <f t="shared" si="0"/>
        <v>8</v>
      </c>
      <c r="G65" s="3">
        <v>8</v>
      </c>
      <c r="H65" s="3">
        <f t="shared" si="1"/>
        <v>0.1</v>
      </c>
      <c r="I65" s="7">
        <v>32933</v>
      </c>
      <c r="J65" s="18">
        <f t="shared" si="2"/>
        <v>32933</v>
      </c>
      <c r="K65" s="18">
        <f t="shared" si="3"/>
        <v>26346.400000000001</v>
      </c>
      <c r="L65" s="18">
        <f t="shared" si="4"/>
        <v>6586.5999999999985</v>
      </c>
      <c r="M65" s="18">
        <f t="shared" si="5"/>
        <v>6257.2699999999986</v>
      </c>
    </row>
    <row r="66" spans="2:13" x14ac:dyDescent="0.25">
      <c r="B66" s="2">
        <v>64</v>
      </c>
      <c r="C66" s="1" t="s">
        <v>223</v>
      </c>
      <c r="D66" s="5">
        <v>40567</v>
      </c>
      <c r="E66" s="5">
        <v>43626</v>
      </c>
      <c r="F66" s="3">
        <f t="shared" si="0"/>
        <v>8</v>
      </c>
      <c r="G66" s="3">
        <v>8</v>
      </c>
      <c r="H66" s="3">
        <f t="shared" si="1"/>
        <v>0.1</v>
      </c>
      <c r="I66" s="7">
        <v>17584</v>
      </c>
      <c r="J66" s="18">
        <f t="shared" si="2"/>
        <v>17584</v>
      </c>
      <c r="K66" s="18">
        <f t="shared" si="3"/>
        <v>14067.2</v>
      </c>
      <c r="L66" s="18">
        <f t="shared" si="4"/>
        <v>3516.7999999999993</v>
      </c>
      <c r="M66" s="18">
        <f t="shared" si="5"/>
        <v>3340.9599999999991</v>
      </c>
    </row>
    <row r="67" spans="2:13" x14ac:dyDescent="0.25">
      <c r="B67" s="2">
        <v>65</v>
      </c>
      <c r="C67" s="1" t="s">
        <v>224</v>
      </c>
      <c r="D67" s="5">
        <v>40551</v>
      </c>
      <c r="E67" s="5">
        <v>43626</v>
      </c>
      <c r="F67" s="3">
        <f t="shared" si="0"/>
        <v>8</v>
      </c>
      <c r="G67" s="3">
        <v>8</v>
      </c>
      <c r="H67" s="3">
        <f t="shared" si="1"/>
        <v>0.1</v>
      </c>
      <c r="I67" s="7">
        <v>15923</v>
      </c>
      <c r="J67" s="18">
        <f t="shared" si="2"/>
        <v>15923</v>
      </c>
      <c r="K67" s="18">
        <f t="shared" si="3"/>
        <v>12738.400000000001</v>
      </c>
      <c r="L67" s="18">
        <f t="shared" si="4"/>
        <v>3184.5999999999985</v>
      </c>
      <c r="M67" s="18">
        <f t="shared" si="5"/>
        <v>3025.3699999999985</v>
      </c>
    </row>
    <row r="68" spans="2:13" x14ac:dyDescent="0.25">
      <c r="B68" s="2">
        <v>66</v>
      </c>
      <c r="C68" s="1" t="s">
        <v>225</v>
      </c>
      <c r="D68" s="5">
        <v>40602</v>
      </c>
      <c r="E68" s="5">
        <v>43626</v>
      </c>
      <c r="F68" s="3">
        <f t="shared" ref="F68:F79" si="6">ROUND((E68-D68)/365,0)</f>
        <v>8</v>
      </c>
      <c r="G68" s="3">
        <v>8</v>
      </c>
      <c r="H68" s="3">
        <f t="shared" ref="H68:H79" si="7">ROUND((95/G68)/100,1)</f>
        <v>0.1</v>
      </c>
      <c r="I68" s="7">
        <v>141075</v>
      </c>
      <c r="J68" s="18">
        <f t="shared" ref="J68:J79" si="8">I68</f>
        <v>141075</v>
      </c>
      <c r="K68" s="18">
        <f t="shared" ref="K68:K79" si="9">J68*H68*F68</f>
        <v>112860</v>
      </c>
      <c r="L68" s="18">
        <f t="shared" ref="L68:L79" si="10">J68-K68</f>
        <v>28215</v>
      </c>
      <c r="M68" s="18">
        <f t="shared" ref="M68:M79" si="11">L68*0.95</f>
        <v>26804.25</v>
      </c>
    </row>
    <row r="69" spans="2:13" x14ac:dyDescent="0.25">
      <c r="B69" s="2">
        <v>67</v>
      </c>
      <c r="C69" s="1" t="s">
        <v>226</v>
      </c>
      <c r="D69" s="5">
        <v>40633</v>
      </c>
      <c r="E69" s="5">
        <v>43626</v>
      </c>
      <c r="F69" s="3">
        <f t="shared" si="6"/>
        <v>8</v>
      </c>
      <c r="G69" s="3">
        <v>8</v>
      </c>
      <c r="H69" s="3">
        <f t="shared" si="7"/>
        <v>0.1</v>
      </c>
      <c r="I69" s="7">
        <v>540000.01</v>
      </c>
      <c r="J69" s="18">
        <f t="shared" si="8"/>
        <v>540000.01</v>
      </c>
      <c r="K69" s="18">
        <f t="shared" si="9"/>
        <v>432000.00800000003</v>
      </c>
      <c r="L69" s="18">
        <f t="shared" si="10"/>
        <v>108000.00199999998</v>
      </c>
      <c r="M69" s="18">
        <f t="shared" si="11"/>
        <v>102600.00189999997</v>
      </c>
    </row>
    <row r="70" spans="2:13" x14ac:dyDescent="0.25">
      <c r="B70" s="2">
        <v>68</v>
      </c>
      <c r="C70" s="1" t="s">
        <v>227</v>
      </c>
      <c r="D70" s="5">
        <v>40602</v>
      </c>
      <c r="E70" s="5">
        <v>43626</v>
      </c>
      <c r="F70" s="3">
        <f t="shared" si="6"/>
        <v>8</v>
      </c>
      <c r="G70" s="3">
        <v>8</v>
      </c>
      <c r="H70" s="3">
        <f t="shared" si="7"/>
        <v>0.1</v>
      </c>
      <c r="I70" s="7">
        <v>341577</v>
      </c>
      <c r="J70" s="18">
        <f t="shared" si="8"/>
        <v>341577</v>
      </c>
      <c r="K70" s="18">
        <f t="shared" si="9"/>
        <v>273261.60000000003</v>
      </c>
      <c r="L70" s="18">
        <f t="shared" si="10"/>
        <v>68315.399999999965</v>
      </c>
      <c r="M70" s="18">
        <f t="shared" si="11"/>
        <v>64899.629999999961</v>
      </c>
    </row>
    <row r="71" spans="2:13" x14ac:dyDescent="0.25">
      <c r="B71" s="2">
        <v>69</v>
      </c>
      <c r="C71" s="1" t="s">
        <v>228</v>
      </c>
      <c r="D71" s="5">
        <v>40982</v>
      </c>
      <c r="E71" s="5">
        <v>43626</v>
      </c>
      <c r="F71" s="3">
        <f t="shared" si="6"/>
        <v>7</v>
      </c>
      <c r="G71" s="3">
        <v>8</v>
      </c>
      <c r="H71" s="3">
        <f t="shared" si="7"/>
        <v>0.1</v>
      </c>
      <c r="I71" s="7">
        <v>51817.599999999999</v>
      </c>
      <c r="J71" s="18">
        <f t="shared" si="8"/>
        <v>51817.599999999999</v>
      </c>
      <c r="K71" s="18">
        <f t="shared" si="9"/>
        <v>36272.32</v>
      </c>
      <c r="L71" s="18">
        <f t="shared" si="10"/>
        <v>15545.279999999999</v>
      </c>
      <c r="M71" s="18">
        <f t="shared" si="11"/>
        <v>14768.015999999998</v>
      </c>
    </row>
    <row r="72" spans="2:13" x14ac:dyDescent="0.25">
      <c r="B72" s="2">
        <v>70</v>
      </c>
      <c r="C72" s="1" t="s">
        <v>228</v>
      </c>
      <c r="D72" s="5">
        <v>41090</v>
      </c>
      <c r="E72" s="5">
        <v>43626</v>
      </c>
      <c r="F72" s="3">
        <f t="shared" si="6"/>
        <v>7</v>
      </c>
      <c r="G72" s="3">
        <v>8</v>
      </c>
      <c r="H72" s="3">
        <f t="shared" si="7"/>
        <v>0.1</v>
      </c>
      <c r="I72" s="7">
        <v>49350</v>
      </c>
      <c r="J72" s="18">
        <f t="shared" si="8"/>
        <v>49350</v>
      </c>
      <c r="K72" s="18">
        <f t="shared" si="9"/>
        <v>34545</v>
      </c>
      <c r="L72" s="18">
        <f t="shared" si="10"/>
        <v>14805</v>
      </c>
      <c r="M72" s="18">
        <f t="shared" si="11"/>
        <v>14064.75</v>
      </c>
    </row>
    <row r="73" spans="2:13" x14ac:dyDescent="0.25">
      <c r="B73" s="2">
        <v>71</v>
      </c>
      <c r="C73" s="1" t="s">
        <v>229</v>
      </c>
      <c r="D73" s="5">
        <v>41051</v>
      </c>
      <c r="E73" s="5">
        <v>43626</v>
      </c>
      <c r="F73" s="3">
        <f t="shared" si="6"/>
        <v>7</v>
      </c>
      <c r="G73" s="3">
        <v>8</v>
      </c>
      <c r="H73" s="3">
        <f t="shared" si="7"/>
        <v>0.1</v>
      </c>
      <c r="I73" s="7">
        <v>6700</v>
      </c>
      <c r="J73" s="18">
        <f t="shared" si="8"/>
        <v>6700</v>
      </c>
      <c r="K73" s="18">
        <f t="shared" si="9"/>
        <v>4690</v>
      </c>
      <c r="L73" s="18">
        <f t="shared" si="10"/>
        <v>2010</v>
      </c>
      <c r="M73" s="18">
        <f t="shared" si="11"/>
        <v>1909.5</v>
      </c>
    </row>
    <row r="74" spans="2:13" x14ac:dyDescent="0.25">
      <c r="B74" s="2">
        <v>72</v>
      </c>
      <c r="C74" s="1" t="s">
        <v>230</v>
      </c>
      <c r="D74" s="5">
        <v>40634</v>
      </c>
      <c r="E74" s="5">
        <v>43626</v>
      </c>
      <c r="F74" s="3">
        <f t="shared" si="6"/>
        <v>8</v>
      </c>
      <c r="G74" s="3">
        <v>8</v>
      </c>
      <c r="H74" s="3">
        <f t="shared" si="7"/>
        <v>0.1</v>
      </c>
      <c r="I74" s="7">
        <v>290696</v>
      </c>
      <c r="J74" s="18">
        <f t="shared" si="8"/>
        <v>290696</v>
      </c>
      <c r="K74" s="18">
        <f t="shared" si="9"/>
        <v>232556.80000000002</v>
      </c>
      <c r="L74" s="18">
        <f t="shared" si="10"/>
        <v>58139.199999999983</v>
      </c>
      <c r="M74" s="18">
        <f t="shared" si="11"/>
        <v>55232.239999999983</v>
      </c>
    </row>
    <row r="75" spans="2:13" x14ac:dyDescent="0.25">
      <c r="B75" s="2">
        <v>73</v>
      </c>
      <c r="C75" s="1" t="s">
        <v>228</v>
      </c>
      <c r="D75" s="5">
        <v>41162</v>
      </c>
      <c r="E75" s="5">
        <v>43626</v>
      </c>
      <c r="F75" s="3">
        <f t="shared" si="6"/>
        <v>7</v>
      </c>
      <c r="G75" s="3">
        <v>8</v>
      </c>
      <c r="H75" s="3">
        <f t="shared" si="7"/>
        <v>0.1</v>
      </c>
      <c r="I75" s="7">
        <v>50925</v>
      </c>
      <c r="J75" s="18">
        <f t="shared" si="8"/>
        <v>50925</v>
      </c>
      <c r="K75" s="18">
        <f t="shared" si="9"/>
        <v>35647.5</v>
      </c>
      <c r="L75" s="18">
        <f t="shared" si="10"/>
        <v>15277.5</v>
      </c>
      <c r="M75" s="18">
        <f t="shared" si="11"/>
        <v>14513.625</v>
      </c>
    </row>
    <row r="76" spans="2:13" x14ac:dyDescent="0.25">
      <c r="B76" s="2">
        <v>74</v>
      </c>
      <c r="C76" s="1" t="s">
        <v>231</v>
      </c>
      <c r="D76" s="5">
        <v>41364</v>
      </c>
      <c r="E76" s="5">
        <v>43626</v>
      </c>
      <c r="F76" s="3">
        <f t="shared" si="6"/>
        <v>6</v>
      </c>
      <c r="G76" s="3">
        <v>8</v>
      </c>
      <c r="H76" s="3">
        <f t="shared" si="7"/>
        <v>0.1</v>
      </c>
      <c r="I76" s="7">
        <v>754493</v>
      </c>
      <c r="J76" s="18">
        <f t="shared" si="8"/>
        <v>754493</v>
      </c>
      <c r="K76" s="18">
        <f t="shared" si="9"/>
        <v>452695.80000000005</v>
      </c>
      <c r="L76" s="18">
        <f t="shared" si="10"/>
        <v>301797.19999999995</v>
      </c>
      <c r="M76" s="18">
        <f t="shared" si="11"/>
        <v>286707.33999999997</v>
      </c>
    </row>
    <row r="77" spans="2:13" x14ac:dyDescent="0.25">
      <c r="B77" s="2">
        <v>75</v>
      </c>
      <c r="C77" s="1" t="s">
        <v>232</v>
      </c>
      <c r="D77" s="5">
        <v>41422</v>
      </c>
      <c r="E77" s="5">
        <v>43626</v>
      </c>
      <c r="F77" s="3">
        <f t="shared" si="6"/>
        <v>6</v>
      </c>
      <c r="G77" s="3">
        <v>8</v>
      </c>
      <c r="H77" s="3">
        <f t="shared" si="7"/>
        <v>0.1</v>
      </c>
      <c r="I77" s="7">
        <v>3558</v>
      </c>
      <c r="J77" s="18">
        <f t="shared" si="8"/>
        <v>3558</v>
      </c>
      <c r="K77" s="18">
        <f t="shared" si="9"/>
        <v>2134.8000000000002</v>
      </c>
      <c r="L77" s="18">
        <f t="shared" si="10"/>
        <v>1423.1999999999998</v>
      </c>
      <c r="M77" s="18">
        <f t="shared" si="11"/>
        <v>1352.0399999999997</v>
      </c>
    </row>
    <row r="78" spans="2:13" x14ac:dyDescent="0.25">
      <c r="B78" s="2">
        <v>76</v>
      </c>
      <c r="C78" s="1" t="s">
        <v>233</v>
      </c>
      <c r="D78" s="5">
        <v>41788</v>
      </c>
      <c r="E78" s="5">
        <v>43626</v>
      </c>
      <c r="F78" s="3">
        <f t="shared" si="6"/>
        <v>5</v>
      </c>
      <c r="G78" s="3">
        <v>8</v>
      </c>
      <c r="H78" s="3">
        <f t="shared" si="7"/>
        <v>0.1</v>
      </c>
      <c r="I78" s="7">
        <v>23662.5</v>
      </c>
      <c r="J78" s="18">
        <f t="shared" si="8"/>
        <v>23662.5</v>
      </c>
      <c r="K78" s="18">
        <f t="shared" si="9"/>
        <v>11831.25</v>
      </c>
      <c r="L78" s="18">
        <f t="shared" si="10"/>
        <v>11831.25</v>
      </c>
      <c r="M78" s="18">
        <f t="shared" si="11"/>
        <v>11239.6875</v>
      </c>
    </row>
    <row r="79" spans="2:13" x14ac:dyDescent="0.25">
      <c r="B79" s="2">
        <v>77</v>
      </c>
      <c r="C79" s="1" t="s">
        <v>234</v>
      </c>
      <c r="D79" s="5">
        <v>42125</v>
      </c>
      <c r="E79" s="5">
        <v>43626</v>
      </c>
      <c r="F79" s="3">
        <f t="shared" si="6"/>
        <v>4</v>
      </c>
      <c r="G79" s="3">
        <v>8</v>
      </c>
      <c r="H79" s="3">
        <f t="shared" si="7"/>
        <v>0.1</v>
      </c>
      <c r="I79" s="7">
        <v>112001</v>
      </c>
      <c r="J79" s="18">
        <f t="shared" si="8"/>
        <v>112001</v>
      </c>
      <c r="K79" s="18">
        <f t="shared" si="9"/>
        <v>44800.4</v>
      </c>
      <c r="L79" s="18">
        <f t="shared" si="10"/>
        <v>67200.600000000006</v>
      </c>
      <c r="M79" s="18">
        <f t="shared" si="11"/>
        <v>63840.57</v>
      </c>
    </row>
    <row r="80" spans="2:13" x14ac:dyDescent="0.25">
      <c r="B80" s="1"/>
      <c r="C80" s="1"/>
      <c r="D80" s="3"/>
      <c r="E80" s="5"/>
      <c r="F80" s="1"/>
      <c r="G80" s="1"/>
      <c r="H80" s="1"/>
      <c r="I80" s="26">
        <f>SUM(I3:I79)</f>
        <v>5661051.7399999984</v>
      </c>
      <c r="J80" s="26">
        <f t="shared" ref="J80:M80" si="12">SUM(J3:J79)</f>
        <v>5661051.7399999984</v>
      </c>
      <c r="K80" s="26">
        <f t="shared" si="12"/>
        <v>4116882.0499999993</v>
      </c>
      <c r="L80" s="26">
        <f t="shared" si="12"/>
        <v>1544169.69</v>
      </c>
      <c r="M80" s="26">
        <f t="shared" si="12"/>
        <v>1466961.2054999999</v>
      </c>
    </row>
    <row r="81" spans="5:5" x14ac:dyDescent="0.25">
      <c r="E81" s="19"/>
    </row>
    <row r="82" spans="5:5" x14ac:dyDescent="0.25">
      <c r="E82" s="19"/>
    </row>
    <row r="83" spans="5:5" x14ac:dyDescent="0.25">
      <c r="E83" s="19"/>
    </row>
    <row r="84" spans="5:5" x14ac:dyDescent="0.25">
      <c r="E84" s="19"/>
    </row>
    <row r="85" spans="5:5" x14ac:dyDescent="0.25">
      <c r="E85" s="19"/>
    </row>
    <row r="86" spans="5:5" x14ac:dyDescent="0.25">
      <c r="E86" s="19"/>
    </row>
    <row r="87" spans="5:5" x14ac:dyDescent="0.25">
      <c r="E87" s="19"/>
    </row>
    <row r="88" spans="5:5" x14ac:dyDescent="0.25">
      <c r="E88" s="19"/>
    </row>
    <row r="89" spans="5:5" x14ac:dyDescent="0.25">
      <c r="E89" s="19"/>
    </row>
    <row r="90" spans="5:5" x14ac:dyDescent="0.25">
      <c r="E90" s="19"/>
    </row>
    <row r="91" spans="5:5" x14ac:dyDescent="0.25">
      <c r="E91" s="19"/>
    </row>
    <row r="92" spans="5:5" x14ac:dyDescent="0.25">
      <c r="E92" s="19"/>
    </row>
    <row r="93" spans="5:5" x14ac:dyDescent="0.25">
      <c r="E93" s="19"/>
    </row>
    <row r="94" spans="5:5" x14ac:dyDescent="0.25">
      <c r="E94" s="19"/>
    </row>
    <row r="95" spans="5:5" x14ac:dyDescent="0.25">
      <c r="E95" s="19"/>
    </row>
    <row r="96" spans="5:5" x14ac:dyDescent="0.25">
      <c r="E96" s="19"/>
    </row>
    <row r="97" spans="5:5" x14ac:dyDescent="0.25">
      <c r="E97" s="19"/>
    </row>
    <row r="98" spans="5:5" x14ac:dyDescent="0.25">
      <c r="E98" s="19"/>
    </row>
    <row r="99" spans="5:5" x14ac:dyDescent="0.25">
      <c r="E99" s="19"/>
    </row>
    <row r="100" spans="5:5" x14ac:dyDescent="0.25">
      <c r="E100" s="19"/>
    </row>
    <row r="101" spans="5:5" x14ac:dyDescent="0.25">
      <c r="E101" s="19"/>
    </row>
    <row r="102" spans="5:5" x14ac:dyDescent="0.25">
      <c r="E102" s="19"/>
    </row>
    <row r="103" spans="5:5" x14ac:dyDescent="0.25">
      <c r="E103" s="19"/>
    </row>
    <row r="104" spans="5:5" x14ac:dyDescent="0.25">
      <c r="E104" s="19"/>
    </row>
    <row r="105" spans="5:5" x14ac:dyDescent="0.25">
      <c r="E105" s="19"/>
    </row>
    <row r="106" spans="5:5" x14ac:dyDescent="0.25">
      <c r="E106" s="19"/>
    </row>
    <row r="107" spans="5:5" x14ac:dyDescent="0.25">
      <c r="E107" s="19"/>
    </row>
    <row r="108" spans="5:5" x14ac:dyDescent="0.25">
      <c r="E108" s="19"/>
    </row>
    <row r="109" spans="5:5" x14ac:dyDescent="0.25">
      <c r="E109" s="19"/>
    </row>
    <row r="110" spans="5:5" x14ac:dyDescent="0.25">
      <c r="E110" s="19"/>
    </row>
    <row r="111" spans="5:5" x14ac:dyDescent="0.25">
      <c r="E111" s="19"/>
    </row>
    <row r="112" spans="5:5" x14ac:dyDescent="0.25">
      <c r="E112" s="19"/>
    </row>
    <row r="113" spans="5:5" x14ac:dyDescent="0.25">
      <c r="E113" s="19"/>
    </row>
    <row r="114" spans="5:5" x14ac:dyDescent="0.25">
      <c r="E114" s="19"/>
    </row>
    <row r="115" spans="5:5" x14ac:dyDescent="0.25">
      <c r="E115" s="19"/>
    </row>
    <row r="116" spans="5:5" x14ac:dyDescent="0.25">
      <c r="E116" s="19"/>
    </row>
    <row r="117" spans="5:5" x14ac:dyDescent="0.25">
      <c r="E117" s="19"/>
    </row>
    <row r="118" spans="5:5" x14ac:dyDescent="0.25">
      <c r="E118" s="19"/>
    </row>
    <row r="119" spans="5:5" x14ac:dyDescent="0.25">
      <c r="E119" s="19"/>
    </row>
    <row r="120" spans="5:5" x14ac:dyDescent="0.25">
      <c r="E120" s="19"/>
    </row>
    <row r="121" spans="5:5" x14ac:dyDescent="0.25">
      <c r="E121" s="19"/>
    </row>
    <row r="122" spans="5:5" x14ac:dyDescent="0.25">
      <c r="E122" s="19"/>
    </row>
    <row r="123" spans="5:5" x14ac:dyDescent="0.25">
      <c r="E123" s="19"/>
    </row>
    <row r="124" spans="5:5" x14ac:dyDescent="0.25">
      <c r="E124" s="19"/>
    </row>
    <row r="125" spans="5:5" x14ac:dyDescent="0.25">
      <c r="E125" s="19"/>
    </row>
    <row r="126" spans="5:5" x14ac:dyDescent="0.25">
      <c r="E126" s="19"/>
    </row>
    <row r="127" spans="5:5" x14ac:dyDescent="0.25">
      <c r="E127" s="19"/>
    </row>
    <row r="128" spans="5:5" x14ac:dyDescent="0.25">
      <c r="E128" s="19"/>
    </row>
    <row r="129" spans="5:5" x14ac:dyDescent="0.25">
      <c r="E129" s="19"/>
    </row>
    <row r="130" spans="5:5" x14ac:dyDescent="0.25">
      <c r="E130" s="20"/>
    </row>
  </sheetData>
  <pageMargins left="0.7" right="0.7" top="0.75" bottom="0.75" header="0.3" footer="0.3"/>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87"/>
  <sheetViews>
    <sheetView tabSelected="1" topLeftCell="A67" workbookViewId="0">
      <selection activeCell="M3" sqref="B3:M87"/>
    </sheetView>
  </sheetViews>
  <sheetFormatPr defaultRowHeight="15" x14ac:dyDescent="0.25"/>
  <cols>
    <col min="2" max="2" width="7.140625" customWidth="1"/>
    <col min="3" max="3" width="51.5703125" bestFit="1" customWidth="1"/>
    <col min="4" max="4" width="13.28515625" style="4" customWidth="1"/>
    <col min="5" max="5" width="12.42578125" customWidth="1"/>
    <col min="8" max="8" width="13.42578125" customWidth="1"/>
    <col min="9" max="9" width="17.5703125" style="8" bestFit="1" customWidth="1"/>
    <col min="10" max="10" width="19.28515625" customWidth="1"/>
    <col min="11" max="11" width="15.85546875" customWidth="1"/>
    <col min="12" max="12" width="16.140625" customWidth="1"/>
    <col min="13" max="13" width="18.5703125" customWidth="1"/>
  </cols>
  <sheetData>
    <row r="3" spans="2:13" ht="84" customHeight="1" x14ac:dyDescent="0.25">
      <c r="B3" s="14" t="s">
        <v>237</v>
      </c>
      <c r="C3" s="14" t="s">
        <v>0</v>
      </c>
      <c r="D3" s="15" t="s">
        <v>238</v>
      </c>
      <c r="E3" s="15" t="s">
        <v>239</v>
      </c>
      <c r="F3" s="15" t="s">
        <v>240</v>
      </c>
      <c r="G3" s="15" t="s">
        <v>241</v>
      </c>
      <c r="H3" s="15" t="s">
        <v>242</v>
      </c>
      <c r="I3" s="16" t="s">
        <v>243</v>
      </c>
      <c r="J3" s="16" t="s">
        <v>244</v>
      </c>
      <c r="K3" s="16" t="s">
        <v>245</v>
      </c>
      <c r="L3" s="16" t="s">
        <v>247</v>
      </c>
      <c r="M3" s="16" t="s">
        <v>250</v>
      </c>
    </row>
    <row r="4" spans="2:13" x14ac:dyDescent="0.25">
      <c r="B4" s="2">
        <v>1</v>
      </c>
      <c r="C4" s="1" t="s">
        <v>120</v>
      </c>
      <c r="D4" s="5">
        <v>40512</v>
      </c>
      <c r="E4" s="5">
        <v>43626</v>
      </c>
      <c r="F4" s="3">
        <f>ROUND((E4-D4)/365,0)</f>
        <v>9</v>
      </c>
      <c r="G4" s="3">
        <v>8</v>
      </c>
      <c r="H4" s="3">
        <f>ROUND((95/G4)/100,1)</f>
        <v>0.1</v>
      </c>
      <c r="I4" s="7">
        <v>164553.44</v>
      </c>
      <c r="J4" s="18">
        <f t="shared" ref="J4:J35" si="0">I4</f>
        <v>164553.44</v>
      </c>
      <c r="K4" s="18">
        <f t="shared" ref="K4:K35" si="1">J4*H4*F4</f>
        <v>148098.09600000002</v>
      </c>
      <c r="L4" s="18">
        <f t="shared" ref="L4:L35" si="2">J4-K4</f>
        <v>16455.343999999983</v>
      </c>
      <c r="M4" s="18">
        <f>L4*0.95</f>
        <v>15632.576799999983</v>
      </c>
    </row>
    <row r="5" spans="2:13" x14ac:dyDescent="0.25">
      <c r="B5" s="2">
        <v>2</v>
      </c>
      <c r="C5" s="1" t="s">
        <v>121</v>
      </c>
      <c r="D5" s="5">
        <v>40498</v>
      </c>
      <c r="E5" s="5">
        <v>43626</v>
      </c>
      <c r="F5" s="3">
        <f t="shared" ref="F5:F68" si="3">ROUND((E5-D5)/365,0)</f>
        <v>9</v>
      </c>
      <c r="G5" s="3">
        <v>8</v>
      </c>
      <c r="H5" s="3">
        <f t="shared" ref="H5:H68" si="4">ROUND((95/G5)/100,1)</f>
        <v>0.1</v>
      </c>
      <c r="I5" s="7">
        <v>188997.93</v>
      </c>
      <c r="J5" s="18">
        <f t="shared" si="0"/>
        <v>188997.93</v>
      </c>
      <c r="K5" s="18">
        <f t="shared" si="1"/>
        <v>170098.13700000002</v>
      </c>
      <c r="L5" s="18">
        <f t="shared" si="2"/>
        <v>18899.792999999976</v>
      </c>
      <c r="M5" s="18">
        <f t="shared" ref="M5:M68" si="5">L5*0.95</f>
        <v>17954.803349999976</v>
      </c>
    </row>
    <row r="6" spans="2:13" x14ac:dyDescent="0.25">
      <c r="B6" s="2">
        <v>3</v>
      </c>
      <c r="C6" s="1" t="s">
        <v>122</v>
      </c>
      <c r="D6" s="5">
        <v>40498</v>
      </c>
      <c r="E6" s="5">
        <v>43626</v>
      </c>
      <c r="F6" s="3">
        <f t="shared" si="3"/>
        <v>9</v>
      </c>
      <c r="G6" s="3">
        <v>8</v>
      </c>
      <c r="H6" s="3">
        <f t="shared" si="4"/>
        <v>0.1</v>
      </c>
      <c r="I6" s="7">
        <v>34739</v>
      </c>
      <c r="J6" s="18">
        <f t="shared" si="0"/>
        <v>34739</v>
      </c>
      <c r="K6" s="18">
        <f t="shared" si="1"/>
        <v>31265.100000000002</v>
      </c>
      <c r="L6" s="18">
        <f t="shared" si="2"/>
        <v>3473.8999999999978</v>
      </c>
      <c r="M6" s="18">
        <f t="shared" si="5"/>
        <v>3300.2049999999977</v>
      </c>
    </row>
    <row r="7" spans="2:13" x14ac:dyDescent="0.25">
      <c r="B7" s="2">
        <v>4</v>
      </c>
      <c r="C7" s="1" t="s">
        <v>123</v>
      </c>
      <c r="D7" s="5">
        <v>40498</v>
      </c>
      <c r="E7" s="5">
        <v>43626</v>
      </c>
      <c r="F7" s="3">
        <f t="shared" si="3"/>
        <v>9</v>
      </c>
      <c r="G7" s="3">
        <v>8</v>
      </c>
      <c r="H7" s="3">
        <f t="shared" si="4"/>
        <v>0.1</v>
      </c>
      <c r="I7" s="7">
        <v>41291.01</v>
      </c>
      <c r="J7" s="18">
        <f t="shared" si="0"/>
        <v>41291.01</v>
      </c>
      <c r="K7" s="18">
        <f t="shared" si="1"/>
        <v>37161.909000000007</v>
      </c>
      <c r="L7" s="18">
        <f t="shared" si="2"/>
        <v>4129.1009999999951</v>
      </c>
      <c r="M7" s="18">
        <f t="shared" si="5"/>
        <v>3922.6459499999951</v>
      </c>
    </row>
    <row r="8" spans="2:13" x14ac:dyDescent="0.25">
      <c r="B8" s="2">
        <v>5</v>
      </c>
      <c r="C8" s="1" t="s">
        <v>124</v>
      </c>
      <c r="D8" s="5">
        <v>40498</v>
      </c>
      <c r="E8" s="5">
        <v>43626</v>
      </c>
      <c r="F8" s="3">
        <f t="shared" si="3"/>
        <v>9</v>
      </c>
      <c r="G8" s="3">
        <v>8</v>
      </c>
      <c r="H8" s="3">
        <f t="shared" si="4"/>
        <v>0.1</v>
      </c>
      <c r="I8" s="7">
        <v>46017.45</v>
      </c>
      <c r="J8" s="18">
        <f t="shared" si="0"/>
        <v>46017.45</v>
      </c>
      <c r="K8" s="18">
        <f t="shared" si="1"/>
        <v>41415.705000000002</v>
      </c>
      <c r="L8" s="18">
        <f t="shared" si="2"/>
        <v>4601.7449999999953</v>
      </c>
      <c r="M8" s="18">
        <f t="shared" si="5"/>
        <v>4371.6577499999958</v>
      </c>
    </row>
    <row r="9" spans="2:13" x14ac:dyDescent="0.25">
      <c r="B9" s="2">
        <v>6</v>
      </c>
      <c r="C9" s="1" t="s">
        <v>125</v>
      </c>
      <c r="D9" s="5">
        <v>40498</v>
      </c>
      <c r="E9" s="5">
        <v>43626</v>
      </c>
      <c r="F9" s="3">
        <f t="shared" si="3"/>
        <v>9</v>
      </c>
      <c r="G9" s="3">
        <v>8</v>
      </c>
      <c r="H9" s="3">
        <f t="shared" si="4"/>
        <v>0.1</v>
      </c>
      <c r="I9" s="7">
        <v>30286.45</v>
      </c>
      <c r="J9" s="18">
        <f t="shared" si="0"/>
        <v>30286.45</v>
      </c>
      <c r="K9" s="18">
        <f t="shared" si="1"/>
        <v>27257.805000000004</v>
      </c>
      <c r="L9" s="18">
        <f t="shared" si="2"/>
        <v>3028.6449999999968</v>
      </c>
      <c r="M9" s="18">
        <f t="shared" si="5"/>
        <v>2877.212749999997</v>
      </c>
    </row>
    <row r="10" spans="2:13" x14ac:dyDescent="0.25">
      <c r="B10" s="2">
        <v>7</v>
      </c>
      <c r="C10" s="1" t="s">
        <v>126</v>
      </c>
      <c r="D10" s="5">
        <v>40544</v>
      </c>
      <c r="E10" s="5">
        <v>43626</v>
      </c>
      <c r="F10" s="3">
        <f t="shared" si="3"/>
        <v>8</v>
      </c>
      <c r="G10" s="3">
        <v>8</v>
      </c>
      <c r="H10" s="3">
        <f t="shared" si="4"/>
        <v>0.1</v>
      </c>
      <c r="I10" s="7">
        <v>28891.49</v>
      </c>
      <c r="J10" s="18">
        <f t="shared" si="0"/>
        <v>28891.49</v>
      </c>
      <c r="K10" s="18">
        <f t="shared" si="1"/>
        <v>23113.192000000003</v>
      </c>
      <c r="L10" s="18">
        <f t="shared" si="2"/>
        <v>5778.2979999999989</v>
      </c>
      <c r="M10" s="18">
        <f t="shared" si="5"/>
        <v>5489.3830999999991</v>
      </c>
    </row>
    <row r="11" spans="2:13" x14ac:dyDescent="0.25">
      <c r="B11" s="2">
        <v>8</v>
      </c>
      <c r="C11" s="1" t="s">
        <v>127</v>
      </c>
      <c r="D11" s="5">
        <v>40556</v>
      </c>
      <c r="E11" s="5">
        <v>43626</v>
      </c>
      <c r="F11" s="3">
        <f t="shared" si="3"/>
        <v>8</v>
      </c>
      <c r="G11" s="3">
        <v>8</v>
      </c>
      <c r="H11" s="3">
        <f t="shared" si="4"/>
        <v>0.1</v>
      </c>
      <c r="I11" s="7">
        <v>8053.99</v>
      </c>
      <c r="J11" s="18">
        <f t="shared" si="0"/>
        <v>8053.99</v>
      </c>
      <c r="K11" s="18">
        <f t="shared" si="1"/>
        <v>6443.192</v>
      </c>
      <c r="L11" s="18">
        <f t="shared" si="2"/>
        <v>1610.7979999999998</v>
      </c>
      <c r="M11" s="18">
        <f t="shared" si="5"/>
        <v>1530.2580999999998</v>
      </c>
    </row>
    <row r="12" spans="2:13" x14ac:dyDescent="0.25">
      <c r="B12" s="2">
        <v>9</v>
      </c>
      <c r="C12" s="1" t="s">
        <v>128</v>
      </c>
      <c r="D12" s="5">
        <v>40561</v>
      </c>
      <c r="E12" s="5">
        <v>43626</v>
      </c>
      <c r="F12" s="3">
        <f t="shared" si="3"/>
        <v>8</v>
      </c>
      <c r="G12" s="3">
        <v>8</v>
      </c>
      <c r="H12" s="3">
        <f t="shared" si="4"/>
        <v>0.1</v>
      </c>
      <c r="I12" s="7">
        <v>160648.17000000001</v>
      </c>
      <c r="J12" s="18">
        <f t="shared" si="0"/>
        <v>160648.17000000001</v>
      </c>
      <c r="K12" s="18">
        <f t="shared" si="1"/>
        <v>128518.53600000002</v>
      </c>
      <c r="L12" s="18">
        <f t="shared" si="2"/>
        <v>32129.633999999991</v>
      </c>
      <c r="M12" s="18">
        <f t="shared" si="5"/>
        <v>30523.152299999991</v>
      </c>
    </row>
    <row r="13" spans="2:13" x14ac:dyDescent="0.25">
      <c r="B13" s="2">
        <v>10</v>
      </c>
      <c r="C13" s="1" t="s">
        <v>129</v>
      </c>
      <c r="D13" s="5">
        <v>40556</v>
      </c>
      <c r="E13" s="5">
        <v>43626</v>
      </c>
      <c r="F13" s="3">
        <f t="shared" si="3"/>
        <v>8</v>
      </c>
      <c r="G13" s="3">
        <v>8</v>
      </c>
      <c r="H13" s="3">
        <f t="shared" si="4"/>
        <v>0.1</v>
      </c>
      <c r="I13" s="7">
        <v>31411.98</v>
      </c>
      <c r="J13" s="18">
        <f t="shared" si="0"/>
        <v>31411.98</v>
      </c>
      <c r="K13" s="18">
        <f t="shared" si="1"/>
        <v>25129.584000000003</v>
      </c>
      <c r="L13" s="18">
        <f t="shared" si="2"/>
        <v>6282.395999999997</v>
      </c>
      <c r="M13" s="18">
        <f t="shared" si="5"/>
        <v>5968.2761999999966</v>
      </c>
    </row>
    <row r="14" spans="2:13" x14ac:dyDescent="0.25">
      <c r="B14" s="2">
        <v>11</v>
      </c>
      <c r="C14" s="1" t="s">
        <v>130</v>
      </c>
      <c r="D14" s="5">
        <v>40556</v>
      </c>
      <c r="E14" s="5">
        <v>43626</v>
      </c>
      <c r="F14" s="3">
        <f t="shared" si="3"/>
        <v>8</v>
      </c>
      <c r="G14" s="3">
        <v>8</v>
      </c>
      <c r="H14" s="3">
        <f t="shared" si="4"/>
        <v>0.1</v>
      </c>
      <c r="I14" s="7">
        <v>30459.99</v>
      </c>
      <c r="J14" s="18">
        <f t="shared" si="0"/>
        <v>30459.99</v>
      </c>
      <c r="K14" s="18">
        <f t="shared" si="1"/>
        <v>24367.992000000002</v>
      </c>
      <c r="L14" s="18">
        <f t="shared" si="2"/>
        <v>6091.9979999999996</v>
      </c>
      <c r="M14" s="18">
        <f t="shared" si="5"/>
        <v>5787.3980999999994</v>
      </c>
    </row>
    <row r="15" spans="2:13" x14ac:dyDescent="0.25">
      <c r="B15" s="2">
        <v>12</v>
      </c>
      <c r="C15" s="1" t="s">
        <v>131</v>
      </c>
      <c r="D15" s="5">
        <v>40556</v>
      </c>
      <c r="E15" s="5">
        <v>43626</v>
      </c>
      <c r="F15" s="3">
        <f t="shared" si="3"/>
        <v>8</v>
      </c>
      <c r="G15" s="3">
        <v>8</v>
      </c>
      <c r="H15" s="3">
        <f t="shared" si="4"/>
        <v>0.1</v>
      </c>
      <c r="I15" s="7">
        <v>58615.06</v>
      </c>
      <c r="J15" s="18">
        <f t="shared" si="0"/>
        <v>58615.06</v>
      </c>
      <c r="K15" s="18">
        <f t="shared" si="1"/>
        <v>46892.048000000003</v>
      </c>
      <c r="L15" s="18">
        <f t="shared" si="2"/>
        <v>11723.011999999995</v>
      </c>
      <c r="M15" s="18">
        <f t="shared" si="5"/>
        <v>11136.861399999994</v>
      </c>
    </row>
    <row r="16" spans="2:13" x14ac:dyDescent="0.25">
      <c r="B16" s="2">
        <v>13</v>
      </c>
      <c r="C16" s="1" t="s">
        <v>132</v>
      </c>
      <c r="D16" s="5">
        <v>40556</v>
      </c>
      <c r="E16" s="5">
        <v>43626</v>
      </c>
      <c r="F16" s="3">
        <f t="shared" si="3"/>
        <v>8</v>
      </c>
      <c r="G16" s="3">
        <v>8</v>
      </c>
      <c r="H16" s="3">
        <f t="shared" si="4"/>
        <v>0.1</v>
      </c>
      <c r="I16" s="7">
        <v>4731.99</v>
      </c>
      <c r="J16" s="18">
        <f t="shared" si="0"/>
        <v>4731.99</v>
      </c>
      <c r="K16" s="18">
        <f t="shared" si="1"/>
        <v>3785.5920000000001</v>
      </c>
      <c r="L16" s="18">
        <f t="shared" si="2"/>
        <v>946.39799999999968</v>
      </c>
      <c r="M16" s="18">
        <f t="shared" si="5"/>
        <v>899.07809999999961</v>
      </c>
    </row>
    <row r="17" spans="2:13" x14ac:dyDescent="0.25">
      <c r="B17" s="2">
        <v>14</v>
      </c>
      <c r="C17" s="1" t="s">
        <v>133</v>
      </c>
      <c r="D17" s="5">
        <v>40556</v>
      </c>
      <c r="E17" s="5">
        <v>43626</v>
      </c>
      <c r="F17" s="3">
        <f t="shared" si="3"/>
        <v>8</v>
      </c>
      <c r="G17" s="3">
        <v>8</v>
      </c>
      <c r="H17" s="3">
        <f t="shared" si="4"/>
        <v>0.1</v>
      </c>
      <c r="I17" s="7">
        <v>11595.99</v>
      </c>
      <c r="J17" s="18">
        <f t="shared" si="0"/>
        <v>11595.99</v>
      </c>
      <c r="K17" s="18">
        <f t="shared" si="1"/>
        <v>9276.7919999999995</v>
      </c>
      <c r="L17" s="18">
        <f t="shared" si="2"/>
        <v>2319.1980000000003</v>
      </c>
      <c r="M17" s="18">
        <f t="shared" si="5"/>
        <v>2203.2381</v>
      </c>
    </row>
    <row r="18" spans="2:13" x14ac:dyDescent="0.25">
      <c r="B18" s="2">
        <v>15</v>
      </c>
      <c r="C18" s="1" t="s">
        <v>134</v>
      </c>
      <c r="D18" s="5">
        <v>40556</v>
      </c>
      <c r="E18" s="5">
        <v>43626</v>
      </c>
      <c r="F18" s="3">
        <f t="shared" si="3"/>
        <v>8</v>
      </c>
      <c r="G18" s="3">
        <v>8</v>
      </c>
      <c r="H18" s="3">
        <f t="shared" si="4"/>
        <v>0.1</v>
      </c>
      <c r="I18" s="7">
        <v>28891.49</v>
      </c>
      <c r="J18" s="18">
        <f t="shared" si="0"/>
        <v>28891.49</v>
      </c>
      <c r="K18" s="18">
        <f t="shared" si="1"/>
        <v>23113.192000000003</v>
      </c>
      <c r="L18" s="18">
        <f t="shared" si="2"/>
        <v>5778.2979999999989</v>
      </c>
      <c r="M18" s="18">
        <f t="shared" si="5"/>
        <v>5489.3830999999991</v>
      </c>
    </row>
    <row r="19" spans="2:13" x14ac:dyDescent="0.25">
      <c r="B19" s="2">
        <v>16</v>
      </c>
      <c r="C19" s="1" t="s">
        <v>135</v>
      </c>
      <c r="D19" s="5">
        <v>40554</v>
      </c>
      <c r="E19" s="5">
        <v>43626</v>
      </c>
      <c r="F19" s="3">
        <f t="shared" si="3"/>
        <v>8</v>
      </c>
      <c r="G19" s="3">
        <v>8</v>
      </c>
      <c r="H19" s="3">
        <f t="shared" si="4"/>
        <v>0.1</v>
      </c>
      <c r="I19" s="7">
        <v>233982.36</v>
      </c>
      <c r="J19" s="18">
        <f t="shared" si="0"/>
        <v>233982.36</v>
      </c>
      <c r="K19" s="18">
        <f t="shared" si="1"/>
        <v>187185.88800000001</v>
      </c>
      <c r="L19" s="18">
        <f t="shared" si="2"/>
        <v>46796.47199999998</v>
      </c>
      <c r="M19" s="18">
        <f t="shared" si="5"/>
        <v>44456.648399999976</v>
      </c>
    </row>
    <row r="20" spans="2:13" x14ac:dyDescent="0.25">
      <c r="B20" s="2">
        <v>17</v>
      </c>
      <c r="C20" s="1" t="s">
        <v>134</v>
      </c>
      <c r="D20" s="5">
        <v>40602</v>
      </c>
      <c r="E20" s="5">
        <v>43626</v>
      </c>
      <c r="F20" s="3">
        <f t="shared" si="3"/>
        <v>8</v>
      </c>
      <c r="G20" s="3">
        <v>8</v>
      </c>
      <c r="H20" s="3">
        <f t="shared" si="4"/>
        <v>0.1</v>
      </c>
      <c r="I20" s="7">
        <v>50078.99</v>
      </c>
      <c r="J20" s="18">
        <f t="shared" si="0"/>
        <v>50078.99</v>
      </c>
      <c r="K20" s="18">
        <f t="shared" si="1"/>
        <v>40063.192000000003</v>
      </c>
      <c r="L20" s="18">
        <f t="shared" si="2"/>
        <v>10015.797999999995</v>
      </c>
      <c r="M20" s="18">
        <f t="shared" si="5"/>
        <v>9515.0080999999955</v>
      </c>
    </row>
    <row r="21" spans="2:13" x14ac:dyDescent="0.25">
      <c r="B21" s="2">
        <v>18</v>
      </c>
      <c r="C21" s="1" t="s">
        <v>136</v>
      </c>
      <c r="D21" s="5">
        <v>40724</v>
      </c>
      <c r="E21" s="5">
        <v>43626</v>
      </c>
      <c r="F21" s="3">
        <f t="shared" si="3"/>
        <v>8</v>
      </c>
      <c r="G21" s="3">
        <v>8</v>
      </c>
      <c r="H21" s="3">
        <f t="shared" si="4"/>
        <v>0.1</v>
      </c>
      <c r="I21" s="7">
        <v>178000</v>
      </c>
      <c r="J21" s="18">
        <f t="shared" si="0"/>
        <v>178000</v>
      </c>
      <c r="K21" s="18">
        <f t="shared" si="1"/>
        <v>142400</v>
      </c>
      <c r="L21" s="18">
        <f t="shared" si="2"/>
        <v>35600</v>
      </c>
      <c r="M21" s="18">
        <f t="shared" si="5"/>
        <v>33820</v>
      </c>
    </row>
    <row r="22" spans="2:13" x14ac:dyDescent="0.25">
      <c r="B22" s="2">
        <v>19</v>
      </c>
      <c r="C22" s="1" t="s">
        <v>137</v>
      </c>
      <c r="D22" s="5">
        <v>40724</v>
      </c>
      <c r="E22" s="5">
        <v>43626</v>
      </c>
      <c r="F22" s="3">
        <f t="shared" si="3"/>
        <v>8</v>
      </c>
      <c r="G22" s="3">
        <v>8</v>
      </c>
      <c r="H22" s="3">
        <f t="shared" si="4"/>
        <v>0.1</v>
      </c>
      <c r="I22" s="7">
        <v>99000</v>
      </c>
      <c r="J22" s="18">
        <f t="shared" si="0"/>
        <v>99000</v>
      </c>
      <c r="K22" s="18">
        <f t="shared" si="1"/>
        <v>79200</v>
      </c>
      <c r="L22" s="18">
        <f t="shared" si="2"/>
        <v>19800</v>
      </c>
      <c r="M22" s="18">
        <f t="shared" si="5"/>
        <v>18810</v>
      </c>
    </row>
    <row r="23" spans="2:13" x14ac:dyDescent="0.25">
      <c r="B23" s="2">
        <v>20</v>
      </c>
      <c r="C23" s="1" t="s">
        <v>138</v>
      </c>
      <c r="D23" s="5">
        <v>40717</v>
      </c>
      <c r="E23" s="5">
        <v>43626</v>
      </c>
      <c r="F23" s="3">
        <f t="shared" si="3"/>
        <v>8</v>
      </c>
      <c r="G23" s="3">
        <v>8</v>
      </c>
      <c r="H23" s="3">
        <f t="shared" si="4"/>
        <v>0.1</v>
      </c>
      <c r="I23" s="7">
        <v>39225</v>
      </c>
      <c r="J23" s="18">
        <f t="shared" si="0"/>
        <v>39225</v>
      </c>
      <c r="K23" s="18">
        <f t="shared" si="1"/>
        <v>31380</v>
      </c>
      <c r="L23" s="18">
        <f t="shared" si="2"/>
        <v>7845</v>
      </c>
      <c r="M23" s="18">
        <f t="shared" si="5"/>
        <v>7452.75</v>
      </c>
    </row>
    <row r="24" spans="2:13" x14ac:dyDescent="0.25">
      <c r="B24" s="2">
        <v>21</v>
      </c>
      <c r="C24" s="1" t="s">
        <v>123</v>
      </c>
      <c r="D24" s="5">
        <v>40746</v>
      </c>
      <c r="E24" s="5">
        <v>43626</v>
      </c>
      <c r="F24" s="3">
        <f t="shared" si="3"/>
        <v>8</v>
      </c>
      <c r="G24" s="3">
        <v>8</v>
      </c>
      <c r="H24" s="3">
        <f t="shared" si="4"/>
        <v>0.1</v>
      </c>
      <c r="I24" s="7">
        <v>300682</v>
      </c>
      <c r="J24" s="18">
        <f t="shared" si="0"/>
        <v>300682</v>
      </c>
      <c r="K24" s="18">
        <f t="shared" si="1"/>
        <v>240545.6</v>
      </c>
      <c r="L24" s="18">
        <f t="shared" si="2"/>
        <v>60136.399999999994</v>
      </c>
      <c r="M24" s="18">
        <f t="shared" si="5"/>
        <v>57129.579999999994</v>
      </c>
    </row>
    <row r="25" spans="2:13" x14ac:dyDescent="0.25">
      <c r="B25" s="2">
        <v>22</v>
      </c>
      <c r="C25" s="1" t="s">
        <v>123</v>
      </c>
      <c r="D25" s="5">
        <v>40746</v>
      </c>
      <c r="E25" s="5">
        <v>43626</v>
      </c>
      <c r="F25" s="3">
        <f t="shared" si="3"/>
        <v>8</v>
      </c>
      <c r="G25" s="3">
        <v>8</v>
      </c>
      <c r="H25" s="3">
        <f t="shared" si="4"/>
        <v>0.1</v>
      </c>
      <c r="I25" s="7">
        <v>14453.01</v>
      </c>
      <c r="J25" s="18">
        <f t="shared" si="0"/>
        <v>14453.01</v>
      </c>
      <c r="K25" s="18">
        <f t="shared" si="1"/>
        <v>11562.408000000001</v>
      </c>
      <c r="L25" s="18">
        <f t="shared" si="2"/>
        <v>2890.601999999999</v>
      </c>
      <c r="M25" s="18">
        <f t="shared" si="5"/>
        <v>2746.071899999999</v>
      </c>
    </row>
    <row r="26" spans="2:13" x14ac:dyDescent="0.25">
      <c r="B26" s="2">
        <v>23</v>
      </c>
      <c r="C26" s="1" t="s">
        <v>139</v>
      </c>
      <c r="D26" s="5">
        <v>40771</v>
      </c>
      <c r="E26" s="5">
        <v>43626</v>
      </c>
      <c r="F26" s="3">
        <f t="shared" si="3"/>
        <v>8</v>
      </c>
      <c r="G26" s="3">
        <v>8</v>
      </c>
      <c r="H26" s="3">
        <f t="shared" si="4"/>
        <v>0.1</v>
      </c>
      <c r="I26" s="7">
        <v>18500</v>
      </c>
      <c r="J26" s="18">
        <f t="shared" si="0"/>
        <v>18500</v>
      </c>
      <c r="K26" s="18">
        <f t="shared" si="1"/>
        <v>14800</v>
      </c>
      <c r="L26" s="18">
        <f t="shared" si="2"/>
        <v>3700</v>
      </c>
      <c r="M26" s="18">
        <f t="shared" si="5"/>
        <v>3515</v>
      </c>
    </row>
    <row r="27" spans="2:13" x14ac:dyDescent="0.25">
      <c r="B27" s="2">
        <v>24</v>
      </c>
      <c r="C27" s="1" t="s">
        <v>140</v>
      </c>
      <c r="D27" s="5">
        <v>40771</v>
      </c>
      <c r="E27" s="5">
        <v>43626</v>
      </c>
      <c r="F27" s="3">
        <f t="shared" si="3"/>
        <v>8</v>
      </c>
      <c r="G27" s="3">
        <v>8</v>
      </c>
      <c r="H27" s="3">
        <f t="shared" si="4"/>
        <v>0.1</v>
      </c>
      <c r="I27" s="7">
        <v>73950</v>
      </c>
      <c r="J27" s="18">
        <f t="shared" si="0"/>
        <v>73950</v>
      </c>
      <c r="K27" s="18">
        <f t="shared" si="1"/>
        <v>59160</v>
      </c>
      <c r="L27" s="18">
        <f t="shared" si="2"/>
        <v>14790</v>
      </c>
      <c r="M27" s="18">
        <f t="shared" si="5"/>
        <v>14050.5</v>
      </c>
    </row>
    <row r="28" spans="2:13" x14ac:dyDescent="0.25">
      <c r="B28" s="2">
        <v>25</v>
      </c>
      <c r="C28" s="1" t="s">
        <v>141</v>
      </c>
      <c r="D28" s="5">
        <v>40782</v>
      </c>
      <c r="E28" s="5">
        <v>43626</v>
      </c>
      <c r="F28" s="3">
        <f t="shared" si="3"/>
        <v>8</v>
      </c>
      <c r="G28" s="3">
        <v>8</v>
      </c>
      <c r="H28" s="3">
        <f t="shared" si="4"/>
        <v>0.1</v>
      </c>
      <c r="I28" s="7">
        <v>10990.01</v>
      </c>
      <c r="J28" s="18">
        <f t="shared" si="0"/>
        <v>10990.01</v>
      </c>
      <c r="K28" s="18">
        <f t="shared" si="1"/>
        <v>8792.0079999999998</v>
      </c>
      <c r="L28" s="18">
        <f t="shared" si="2"/>
        <v>2198.0020000000004</v>
      </c>
      <c r="M28" s="18">
        <f t="shared" si="5"/>
        <v>2088.1019000000001</v>
      </c>
    </row>
    <row r="29" spans="2:13" x14ac:dyDescent="0.25">
      <c r="B29" s="2">
        <v>26</v>
      </c>
      <c r="C29" s="1" t="s">
        <v>142</v>
      </c>
      <c r="D29" s="5">
        <v>40787</v>
      </c>
      <c r="E29" s="5">
        <v>43626</v>
      </c>
      <c r="F29" s="3">
        <f t="shared" si="3"/>
        <v>8</v>
      </c>
      <c r="G29" s="3">
        <v>8</v>
      </c>
      <c r="H29" s="3">
        <f t="shared" si="4"/>
        <v>0.1</v>
      </c>
      <c r="I29" s="7">
        <v>44350</v>
      </c>
      <c r="J29" s="18">
        <f t="shared" si="0"/>
        <v>44350</v>
      </c>
      <c r="K29" s="18">
        <f t="shared" si="1"/>
        <v>35480</v>
      </c>
      <c r="L29" s="18">
        <f t="shared" si="2"/>
        <v>8870</v>
      </c>
      <c r="M29" s="18">
        <f t="shared" si="5"/>
        <v>8426.5</v>
      </c>
    </row>
    <row r="30" spans="2:13" x14ac:dyDescent="0.25">
      <c r="B30" s="2">
        <v>27</v>
      </c>
      <c r="C30" s="1" t="s">
        <v>142</v>
      </c>
      <c r="D30" s="5">
        <v>40787</v>
      </c>
      <c r="E30" s="5">
        <v>43626</v>
      </c>
      <c r="F30" s="3">
        <f t="shared" si="3"/>
        <v>8</v>
      </c>
      <c r="G30" s="3">
        <v>8</v>
      </c>
      <c r="H30" s="3">
        <f t="shared" si="4"/>
        <v>0.1</v>
      </c>
      <c r="I30" s="7">
        <v>61702</v>
      </c>
      <c r="J30" s="18">
        <f t="shared" si="0"/>
        <v>61702</v>
      </c>
      <c r="K30" s="18">
        <f t="shared" si="1"/>
        <v>49361.600000000006</v>
      </c>
      <c r="L30" s="18">
        <f t="shared" si="2"/>
        <v>12340.399999999994</v>
      </c>
      <c r="M30" s="18">
        <f t="shared" si="5"/>
        <v>11723.379999999994</v>
      </c>
    </row>
    <row r="31" spans="2:13" x14ac:dyDescent="0.25">
      <c r="B31" s="2">
        <v>28</v>
      </c>
      <c r="C31" s="1" t="s">
        <v>143</v>
      </c>
      <c r="D31" s="5">
        <v>40787</v>
      </c>
      <c r="E31" s="5">
        <v>43626</v>
      </c>
      <c r="F31" s="3">
        <f t="shared" si="3"/>
        <v>8</v>
      </c>
      <c r="G31" s="3">
        <v>8</v>
      </c>
      <c r="H31" s="3">
        <f t="shared" si="4"/>
        <v>0.1</v>
      </c>
      <c r="I31" s="7">
        <v>33860</v>
      </c>
      <c r="J31" s="18">
        <f t="shared" si="0"/>
        <v>33860</v>
      </c>
      <c r="K31" s="18">
        <f t="shared" si="1"/>
        <v>27088</v>
      </c>
      <c r="L31" s="18">
        <f t="shared" si="2"/>
        <v>6772</v>
      </c>
      <c r="M31" s="18">
        <f t="shared" si="5"/>
        <v>6433.4</v>
      </c>
    </row>
    <row r="32" spans="2:13" x14ac:dyDescent="0.25">
      <c r="B32" s="2">
        <v>29</v>
      </c>
      <c r="C32" s="1" t="s">
        <v>144</v>
      </c>
      <c r="D32" s="5">
        <v>40787</v>
      </c>
      <c r="E32" s="5">
        <v>43626</v>
      </c>
      <c r="F32" s="3">
        <f t="shared" si="3"/>
        <v>8</v>
      </c>
      <c r="G32" s="3">
        <v>8</v>
      </c>
      <c r="H32" s="3">
        <f t="shared" si="4"/>
        <v>0.1</v>
      </c>
      <c r="I32" s="7">
        <v>6357</v>
      </c>
      <c r="J32" s="18">
        <f t="shared" si="0"/>
        <v>6357</v>
      </c>
      <c r="K32" s="18">
        <f t="shared" si="1"/>
        <v>5085.6000000000004</v>
      </c>
      <c r="L32" s="18">
        <f t="shared" si="2"/>
        <v>1271.3999999999996</v>
      </c>
      <c r="M32" s="18">
        <f t="shared" si="5"/>
        <v>1207.8299999999997</v>
      </c>
    </row>
    <row r="33" spans="2:13" x14ac:dyDescent="0.25">
      <c r="B33" s="2">
        <v>30</v>
      </c>
      <c r="C33" s="1" t="s">
        <v>145</v>
      </c>
      <c r="D33" s="5">
        <v>40787</v>
      </c>
      <c r="E33" s="5">
        <v>43626</v>
      </c>
      <c r="F33" s="3">
        <f t="shared" si="3"/>
        <v>8</v>
      </c>
      <c r="G33" s="3">
        <v>8</v>
      </c>
      <c r="H33" s="3">
        <f t="shared" si="4"/>
        <v>0.1</v>
      </c>
      <c r="I33" s="7">
        <v>53487</v>
      </c>
      <c r="J33" s="18">
        <f t="shared" si="0"/>
        <v>53487</v>
      </c>
      <c r="K33" s="18">
        <f t="shared" si="1"/>
        <v>42789.600000000006</v>
      </c>
      <c r="L33" s="18">
        <f t="shared" si="2"/>
        <v>10697.399999999994</v>
      </c>
      <c r="M33" s="18">
        <f t="shared" si="5"/>
        <v>10162.529999999993</v>
      </c>
    </row>
    <row r="34" spans="2:13" x14ac:dyDescent="0.25">
      <c r="B34" s="2">
        <v>31</v>
      </c>
      <c r="C34" s="1" t="s">
        <v>145</v>
      </c>
      <c r="D34" s="5">
        <v>40787</v>
      </c>
      <c r="E34" s="5">
        <v>43626</v>
      </c>
      <c r="F34" s="3">
        <f t="shared" si="3"/>
        <v>8</v>
      </c>
      <c r="G34" s="3">
        <v>8</v>
      </c>
      <c r="H34" s="3">
        <f t="shared" si="4"/>
        <v>0.1</v>
      </c>
      <c r="I34" s="7">
        <v>53487</v>
      </c>
      <c r="J34" s="18">
        <f t="shared" si="0"/>
        <v>53487</v>
      </c>
      <c r="K34" s="18">
        <f t="shared" si="1"/>
        <v>42789.600000000006</v>
      </c>
      <c r="L34" s="18">
        <f t="shared" si="2"/>
        <v>10697.399999999994</v>
      </c>
      <c r="M34" s="18">
        <f t="shared" si="5"/>
        <v>10162.529999999993</v>
      </c>
    </row>
    <row r="35" spans="2:13" x14ac:dyDescent="0.25">
      <c r="B35" s="2">
        <v>32</v>
      </c>
      <c r="C35" s="1" t="s">
        <v>146</v>
      </c>
      <c r="D35" s="5">
        <v>40787</v>
      </c>
      <c r="E35" s="5">
        <v>43626</v>
      </c>
      <c r="F35" s="3">
        <f t="shared" si="3"/>
        <v>8</v>
      </c>
      <c r="G35" s="3">
        <v>8</v>
      </c>
      <c r="H35" s="3">
        <f t="shared" si="4"/>
        <v>0.1</v>
      </c>
      <c r="I35" s="7">
        <v>44464</v>
      </c>
      <c r="J35" s="18">
        <f t="shared" si="0"/>
        <v>44464</v>
      </c>
      <c r="K35" s="18">
        <f t="shared" si="1"/>
        <v>35571.200000000004</v>
      </c>
      <c r="L35" s="18">
        <f t="shared" si="2"/>
        <v>8892.7999999999956</v>
      </c>
      <c r="M35" s="18">
        <f t="shared" si="5"/>
        <v>8448.1599999999962</v>
      </c>
    </row>
    <row r="36" spans="2:13" x14ac:dyDescent="0.25">
      <c r="B36" s="2">
        <v>33</v>
      </c>
      <c r="C36" s="1" t="s">
        <v>147</v>
      </c>
      <c r="D36" s="5">
        <v>40814</v>
      </c>
      <c r="E36" s="5">
        <v>43626</v>
      </c>
      <c r="F36" s="3">
        <f t="shared" si="3"/>
        <v>8</v>
      </c>
      <c r="G36" s="3">
        <v>8</v>
      </c>
      <c r="H36" s="3">
        <f t="shared" si="4"/>
        <v>0.1</v>
      </c>
      <c r="I36" s="7">
        <v>71200.009999999995</v>
      </c>
      <c r="J36" s="18">
        <f t="shared" ref="J36:J67" si="6">I36</f>
        <v>71200.009999999995</v>
      </c>
      <c r="K36" s="18">
        <f t="shared" ref="K36:K67" si="7">J36*H36*F36</f>
        <v>56960.008000000002</v>
      </c>
      <c r="L36" s="18">
        <f t="shared" ref="L36:L67" si="8">J36-K36</f>
        <v>14240.001999999993</v>
      </c>
      <c r="M36" s="18">
        <f t="shared" si="5"/>
        <v>13528.001899999992</v>
      </c>
    </row>
    <row r="37" spans="2:13" x14ac:dyDescent="0.25">
      <c r="B37" s="2">
        <v>34</v>
      </c>
      <c r="C37" s="1" t="s">
        <v>140</v>
      </c>
      <c r="D37" s="5">
        <v>40938</v>
      </c>
      <c r="E37" s="5">
        <v>43626</v>
      </c>
      <c r="F37" s="3">
        <f t="shared" si="3"/>
        <v>7</v>
      </c>
      <c r="G37" s="3">
        <v>8</v>
      </c>
      <c r="H37" s="3">
        <f t="shared" si="4"/>
        <v>0.1</v>
      </c>
      <c r="I37" s="7">
        <v>14790</v>
      </c>
      <c r="J37" s="18">
        <f t="shared" si="6"/>
        <v>14790</v>
      </c>
      <c r="K37" s="18">
        <f t="shared" si="7"/>
        <v>10353</v>
      </c>
      <c r="L37" s="18">
        <f t="shared" si="8"/>
        <v>4437</v>
      </c>
      <c r="M37" s="18">
        <f t="shared" si="5"/>
        <v>4215.1499999999996</v>
      </c>
    </row>
    <row r="38" spans="2:13" x14ac:dyDescent="0.25">
      <c r="B38" s="2">
        <v>35</v>
      </c>
      <c r="C38" s="1" t="s">
        <v>140</v>
      </c>
      <c r="D38" s="5">
        <v>40938</v>
      </c>
      <c r="E38" s="5">
        <v>43626</v>
      </c>
      <c r="F38" s="3">
        <f t="shared" si="3"/>
        <v>7</v>
      </c>
      <c r="G38" s="3">
        <v>8</v>
      </c>
      <c r="H38" s="3">
        <f t="shared" si="4"/>
        <v>0.1</v>
      </c>
      <c r="I38" s="7">
        <v>24990</v>
      </c>
      <c r="J38" s="18">
        <f t="shared" si="6"/>
        <v>24990</v>
      </c>
      <c r="K38" s="18">
        <f t="shared" si="7"/>
        <v>17493</v>
      </c>
      <c r="L38" s="18">
        <f t="shared" si="8"/>
        <v>7497</v>
      </c>
      <c r="M38" s="18">
        <f t="shared" si="5"/>
        <v>7122.15</v>
      </c>
    </row>
    <row r="39" spans="2:13" x14ac:dyDescent="0.25">
      <c r="B39" s="2">
        <v>36</v>
      </c>
      <c r="C39" s="1" t="s">
        <v>148</v>
      </c>
      <c r="D39" s="5">
        <v>40938</v>
      </c>
      <c r="E39" s="5">
        <v>43626</v>
      </c>
      <c r="F39" s="3">
        <f t="shared" si="3"/>
        <v>7</v>
      </c>
      <c r="G39" s="3">
        <v>8</v>
      </c>
      <c r="H39" s="3">
        <f t="shared" si="4"/>
        <v>0.1</v>
      </c>
      <c r="I39" s="7">
        <v>15870</v>
      </c>
      <c r="J39" s="18">
        <f t="shared" si="6"/>
        <v>15870</v>
      </c>
      <c r="K39" s="18">
        <f t="shared" si="7"/>
        <v>11109</v>
      </c>
      <c r="L39" s="18">
        <f t="shared" si="8"/>
        <v>4761</v>
      </c>
      <c r="M39" s="18">
        <f t="shared" si="5"/>
        <v>4522.95</v>
      </c>
    </row>
    <row r="40" spans="2:13" x14ac:dyDescent="0.25">
      <c r="B40" s="2">
        <v>37</v>
      </c>
      <c r="C40" s="1" t="s">
        <v>149</v>
      </c>
      <c r="D40" s="5">
        <v>40938</v>
      </c>
      <c r="E40" s="5">
        <v>43626</v>
      </c>
      <c r="F40" s="3">
        <f t="shared" si="3"/>
        <v>7</v>
      </c>
      <c r="G40" s="3">
        <v>8</v>
      </c>
      <c r="H40" s="3">
        <f t="shared" si="4"/>
        <v>0.1</v>
      </c>
      <c r="I40" s="7">
        <v>17670</v>
      </c>
      <c r="J40" s="18">
        <f t="shared" si="6"/>
        <v>17670</v>
      </c>
      <c r="K40" s="18">
        <f t="shared" si="7"/>
        <v>12369</v>
      </c>
      <c r="L40" s="18">
        <f t="shared" si="8"/>
        <v>5301</v>
      </c>
      <c r="M40" s="18">
        <f t="shared" si="5"/>
        <v>5035.95</v>
      </c>
    </row>
    <row r="41" spans="2:13" x14ac:dyDescent="0.25">
      <c r="B41" s="2">
        <v>38</v>
      </c>
      <c r="C41" s="1" t="s">
        <v>150</v>
      </c>
      <c r="D41" s="5">
        <v>40991</v>
      </c>
      <c r="E41" s="5">
        <v>43626</v>
      </c>
      <c r="F41" s="3">
        <f t="shared" si="3"/>
        <v>7</v>
      </c>
      <c r="G41" s="3">
        <v>8</v>
      </c>
      <c r="H41" s="3">
        <f t="shared" si="4"/>
        <v>0.1</v>
      </c>
      <c r="I41" s="7">
        <v>15700.01</v>
      </c>
      <c r="J41" s="18">
        <f t="shared" si="6"/>
        <v>15700.01</v>
      </c>
      <c r="K41" s="18">
        <f t="shared" si="7"/>
        <v>10990.007000000001</v>
      </c>
      <c r="L41" s="18">
        <f t="shared" si="8"/>
        <v>4710.0029999999988</v>
      </c>
      <c r="M41" s="18">
        <f t="shared" si="5"/>
        <v>4474.5028499999989</v>
      </c>
    </row>
    <row r="42" spans="2:13" x14ac:dyDescent="0.25">
      <c r="B42" s="2">
        <v>39</v>
      </c>
      <c r="C42" s="1" t="s">
        <v>150</v>
      </c>
      <c r="D42" s="5">
        <v>40991</v>
      </c>
      <c r="E42" s="5">
        <v>43626</v>
      </c>
      <c r="F42" s="3">
        <f t="shared" si="3"/>
        <v>7</v>
      </c>
      <c r="G42" s="3">
        <v>8</v>
      </c>
      <c r="H42" s="3">
        <f t="shared" si="4"/>
        <v>0.1</v>
      </c>
      <c r="I42" s="7">
        <v>15699.99</v>
      </c>
      <c r="J42" s="18">
        <f t="shared" si="6"/>
        <v>15699.99</v>
      </c>
      <c r="K42" s="18">
        <f t="shared" si="7"/>
        <v>10989.993</v>
      </c>
      <c r="L42" s="18">
        <f t="shared" si="8"/>
        <v>4709.9969999999994</v>
      </c>
      <c r="M42" s="18">
        <f t="shared" si="5"/>
        <v>4474.4971499999992</v>
      </c>
    </row>
    <row r="43" spans="2:13" x14ac:dyDescent="0.25">
      <c r="B43" s="2">
        <v>40</v>
      </c>
      <c r="C43" s="1" t="s">
        <v>151</v>
      </c>
      <c r="D43" s="5">
        <v>40991</v>
      </c>
      <c r="E43" s="5">
        <v>43626</v>
      </c>
      <c r="F43" s="3">
        <f t="shared" si="3"/>
        <v>7</v>
      </c>
      <c r="G43" s="3">
        <v>8</v>
      </c>
      <c r="H43" s="3">
        <f t="shared" si="4"/>
        <v>0.1</v>
      </c>
      <c r="I43" s="7">
        <v>14790.01</v>
      </c>
      <c r="J43" s="18">
        <f t="shared" si="6"/>
        <v>14790.01</v>
      </c>
      <c r="K43" s="18">
        <f t="shared" si="7"/>
        <v>10353.007000000001</v>
      </c>
      <c r="L43" s="18">
        <f t="shared" si="8"/>
        <v>4437.0029999999988</v>
      </c>
      <c r="M43" s="18">
        <f t="shared" si="5"/>
        <v>4215.1528499999986</v>
      </c>
    </row>
    <row r="44" spans="2:13" x14ac:dyDescent="0.25">
      <c r="B44" s="2">
        <v>41</v>
      </c>
      <c r="C44" s="1" t="s">
        <v>151</v>
      </c>
      <c r="D44" s="5">
        <v>40991</v>
      </c>
      <c r="E44" s="5">
        <v>43626</v>
      </c>
      <c r="F44" s="3">
        <f t="shared" si="3"/>
        <v>7</v>
      </c>
      <c r="G44" s="3">
        <v>8</v>
      </c>
      <c r="H44" s="3">
        <f t="shared" si="4"/>
        <v>0.1</v>
      </c>
      <c r="I44" s="7">
        <v>14789.99</v>
      </c>
      <c r="J44" s="18">
        <f t="shared" si="6"/>
        <v>14789.99</v>
      </c>
      <c r="K44" s="18">
        <f t="shared" si="7"/>
        <v>10352.993</v>
      </c>
      <c r="L44" s="18">
        <f t="shared" si="8"/>
        <v>4436.9969999999994</v>
      </c>
      <c r="M44" s="18">
        <f t="shared" si="5"/>
        <v>4215.1471499999989</v>
      </c>
    </row>
    <row r="45" spans="2:13" x14ac:dyDescent="0.25">
      <c r="B45" s="2">
        <v>42</v>
      </c>
      <c r="C45" s="1" t="s">
        <v>152</v>
      </c>
      <c r="D45" s="5">
        <v>40991</v>
      </c>
      <c r="E45" s="5">
        <v>43626</v>
      </c>
      <c r="F45" s="3">
        <f t="shared" si="3"/>
        <v>7</v>
      </c>
      <c r="G45" s="3">
        <v>8</v>
      </c>
      <c r="H45" s="3">
        <f t="shared" si="4"/>
        <v>0.1</v>
      </c>
      <c r="I45" s="7">
        <v>20430</v>
      </c>
      <c r="J45" s="18">
        <f t="shared" si="6"/>
        <v>20430</v>
      </c>
      <c r="K45" s="18">
        <f t="shared" si="7"/>
        <v>14301</v>
      </c>
      <c r="L45" s="18">
        <f t="shared" si="8"/>
        <v>6129</v>
      </c>
      <c r="M45" s="18">
        <f t="shared" si="5"/>
        <v>5822.55</v>
      </c>
    </row>
    <row r="46" spans="2:13" x14ac:dyDescent="0.25">
      <c r="B46" s="2">
        <v>43</v>
      </c>
      <c r="C46" s="1" t="s">
        <v>153</v>
      </c>
      <c r="D46" s="5">
        <v>40991</v>
      </c>
      <c r="E46" s="5">
        <v>43626</v>
      </c>
      <c r="F46" s="3">
        <f t="shared" si="3"/>
        <v>7</v>
      </c>
      <c r="G46" s="3">
        <v>8</v>
      </c>
      <c r="H46" s="3">
        <f t="shared" si="4"/>
        <v>0.1</v>
      </c>
      <c r="I46" s="7">
        <v>19252</v>
      </c>
      <c r="J46" s="18">
        <f t="shared" si="6"/>
        <v>19252</v>
      </c>
      <c r="K46" s="18">
        <f t="shared" si="7"/>
        <v>13476.4</v>
      </c>
      <c r="L46" s="18">
        <f t="shared" si="8"/>
        <v>5775.6</v>
      </c>
      <c r="M46" s="18">
        <f t="shared" si="5"/>
        <v>5486.82</v>
      </c>
    </row>
    <row r="47" spans="2:13" x14ac:dyDescent="0.25">
      <c r="B47" s="2">
        <v>44</v>
      </c>
      <c r="C47" s="1" t="s">
        <v>154</v>
      </c>
      <c r="D47" s="5">
        <v>40991</v>
      </c>
      <c r="E47" s="5">
        <v>43626</v>
      </c>
      <c r="F47" s="3">
        <f t="shared" si="3"/>
        <v>7</v>
      </c>
      <c r="G47" s="3">
        <v>8</v>
      </c>
      <c r="H47" s="3">
        <f t="shared" si="4"/>
        <v>0.1</v>
      </c>
      <c r="I47" s="7">
        <v>9300</v>
      </c>
      <c r="J47" s="18">
        <f t="shared" si="6"/>
        <v>9300</v>
      </c>
      <c r="K47" s="18">
        <f t="shared" si="7"/>
        <v>6510</v>
      </c>
      <c r="L47" s="18">
        <f t="shared" si="8"/>
        <v>2790</v>
      </c>
      <c r="M47" s="18">
        <f t="shared" si="5"/>
        <v>2650.5</v>
      </c>
    </row>
    <row r="48" spans="2:13" x14ac:dyDescent="0.25">
      <c r="B48" s="2">
        <v>45</v>
      </c>
      <c r="C48" s="1" t="s">
        <v>155</v>
      </c>
      <c r="D48" s="5">
        <v>40973</v>
      </c>
      <c r="E48" s="5">
        <v>43626</v>
      </c>
      <c r="F48" s="3">
        <f t="shared" si="3"/>
        <v>7</v>
      </c>
      <c r="G48" s="3">
        <v>8</v>
      </c>
      <c r="H48" s="3">
        <f t="shared" si="4"/>
        <v>0.1</v>
      </c>
      <c r="I48" s="7">
        <v>12200</v>
      </c>
      <c r="J48" s="18">
        <f t="shared" si="6"/>
        <v>12200</v>
      </c>
      <c r="K48" s="18">
        <f t="shared" si="7"/>
        <v>8540</v>
      </c>
      <c r="L48" s="18">
        <f t="shared" si="8"/>
        <v>3660</v>
      </c>
      <c r="M48" s="18">
        <f t="shared" si="5"/>
        <v>3477</v>
      </c>
    </row>
    <row r="49" spans="2:13" x14ac:dyDescent="0.25">
      <c r="B49" s="2">
        <v>46</v>
      </c>
      <c r="C49" s="1" t="s">
        <v>156</v>
      </c>
      <c r="D49" s="5">
        <v>41088</v>
      </c>
      <c r="E49" s="5">
        <v>43626</v>
      </c>
      <c r="F49" s="3">
        <f t="shared" si="3"/>
        <v>7</v>
      </c>
      <c r="G49" s="3">
        <v>8</v>
      </c>
      <c r="H49" s="3">
        <f t="shared" si="4"/>
        <v>0.1</v>
      </c>
      <c r="I49" s="7">
        <v>100333.28</v>
      </c>
      <c r="J49" s="18">
        <f t="shared" si="6"/>
        <v>100333.28</v>
      </c>
      <c r="K49" s="18">
        <f t="shared" si="7"/>
        <v>70233.296000000002</v>
      </c>
      <c r="L49" s="18">
        <f t="shared" si="8"/>
        <v>30099.983999999997</v>
      </c>
      <c r="M49" s="18">
        <f t="shared" si="5"/>
        <v>28594.984799999995</v>
      </c>
    </row>
    <row r="50" spans="2:13" x14ac:dyDescent="0.25">
      <c r="B50" s="2">
        <v>47</v>
      </c>
      <c r="C50" s="1" t="s">
        <v>157</v>
      </c>
      <c r="D50" s="5">
        <v>41088</v>
      </c>
      <c r="E50" s="5">
        <v>43626</v>
      </c>
      <c r="F50" s="3">
        <f t="shared" si="3"/>
        <v>7</v>
      </c>
      <c r="G50" s="3">
        <v>8</v>
      </c>
      <c r="H50" s="3">
        <f t="shared" si="4"/>
        <v>0.1</v>
      </c>
      <c r="I50" s="7">
        <v>47495.67</v>
      </c>
      <c r="J50" s="18">
        <f t="shared" si="6"/>
        <v>47495.67</v>
      </c>
      <c r="K50" s="18">
        <f t="shared" si="7"/>
        <v>33246.968999999997</v>
      </c>
      <c r="L50" s="18">
        <f t="shared" si="8"/>
        <v>14248.701000000001</v>
      </c>
      <c r="M50" s="18">
        <f t="shared" si="5"/>
        <v>13536.265950000001</v>
      </c>
    </row>
    <row r="51" spans="2:13" x14ac:dyDescent="0.25">
      <c r="B51" s="2">
        <v>48</v>
      </c>
      <c r="C51" s="1" t="s">
        <v>158</v>
      </c>
      <c r="D51" s="5">
        <v>41088</v>
      </c>
      <c r="E51" s="5">
        <v>43626</v>
      </c>
      <c r="F51" s="3">
        <f t="shared" si="3"/>
        <v>7</v>
      </c>
      <c r="G51" s="3">
        <v>8</v>
      </c>
      <c r="H51" s="3">
        <f t="shared" si="4"/>
        <v>0.1</v>
      </c>
      <c r="I51" s="7">
        <v>45876.23</v>
      </c>
      <c r="J51" s="18">
        <f t="shared" si="6"/>
        <v>45876.23</v>
      </c>
      <c r="K51" s="18">
        <f t="shared" si="7"/>
        <v>32113.361000000004</v>
      </c>
      <c r="L51" s="18">
        <f t="shared" si="8"/>
        <v>13762.868999999999</v>
      </c>
      <c r="M51" s="18">
        <f t="shared" si="5"/>
        <v>13074.725549999997</v>
      </c>
    </row>
    <row r="52" spans="2:13" x14ac:dyDescent="0.25">
      <c r="B52" s="2">
        <v>49</v>
      </c>
      <c r="C52" s="1" t="s">
        <v>158</v>
      </c>
      <c r="D52" s="5">
        <v>41088</v>
      </c>
      <c r="E52" s="5">
        <v>43626</v>
      </c>
      <c r="F52" s="3">
        <f t="shared" si="3"/>
        <v>7</v>
      </c>
      <c r="G52" s="3">
        <v>8</v>
      </c>
      <c r="H52" s="3">
        <f t="shared" si="4"/>
        <v>0.1</v>
      </c>
      <c r="I52" s="7">
        <v>51127.01</v>
      </c>
      <c r="J52" s="18">
        <f t="shared" si="6"/>
        <v>51127.01</v>
      </c>
      <c r="K52" s="18">
        <f t="shared" si="7"/>
        <v>35788.907000000007</v>
      </c>
      <c r="L52" s="18">
        <f t="shared" si="8"/>
        <v>15338.102999999996</v>
      </c>
      <c r="M52" s="18">
        <f t="shared" si="5"/>
        <v>14571.197849999995</v>
      </c>
    </row>
    <row r="53" spans="2:13" x14ac:dyDescent="0.25">
      <c r="B53" s="2">
        <v>50</v>
      </c>
      <c r="C53" s="1" t="s">
        <v>159</v>
      </c>
      <c r="D53" s="5">
        <v>41117</v>
      </c>
      <c r="E53" s="5">
        <v>43626</v>
      </c>
      <c r="F53" s="3">
        <f t="shared" si="3"/>
        <v>7</v>
      </c>
      <c r="G53" s="3">
        <v>8</v>
      </c>
      <c r="H53" s="3">
        <f t="shared" si="4"/>
        <v>0.1</v>
      </c>
      <c r="I53" s="7">
        <v>106036</v>
      </c>
      <c r="J53" s="18">
        <f t="shared" si="6"/>
        <v>106036</v>
      </c>
      <c r="K53" s="18">
        <f t="shared" si="7"/>
        <v>74225.2</v>
      </c>
      <c r="L53" s="18">
        <f t="shared" si="8"/>
        <v>31810.800000000003</v>
      </c>
      <c r="M53" s="18">
        <f t="shared" si="5"/>
        <v>30220.260000000002</v>
      </c>
    </row>
    <row r="54" spans="2:13" x14ac:dyDescent="0.25">
      <c r="B54" s="2">
        <v>51</v>
      </c>
      <c r="C54" s="1" t="s">
        <v>160</v>
      </c>
      <c r="D54" s="5">
        <v>41091</v>
      </c>
      <c r="E54" s="5">
        <v>43626</v>
      </c>
      <c r="F54" s="3">
        <f t="shared" si="3"/>
        <v>7</v>
      </c>
      <c r="G54" s="3">
        <v>8</v>
      </c>
      <c r="H54" s="3">
        <f t="shared" si="4"/>
        <v>0.1</v>
      </c>
      <c r="I54" s="7">
        <v>27240</v>
      </c>
      <c r="J54" s="18">
        <f t="shared" si="6"/>
        <v>27240</v>
      </c>
      <c r="K54" s="18">
        <f t="shared" si="7"/>
        <v>19068</v>
      </c>
      <c r="L54" s="18">
        <f t="shared" si="8"/>
        <v>8172</v>
      </c>
      <c r="M54" s="18">
        <f t="shared" si="5"/>
        <v>7763.4</v>
      </c>
    </row>
    <row r="55" spans="2:13" x14ac:dyDescent="0.25">
      <c r="B55" s="2">
        <v>52</v>
      </c>
      <c r="C55" s="1" t="s">
        <v>161</v>
      </c>
      <c r="D55" s="5">
        <v>41243</v>
      </c>
      <c r="E55" s="5">
        <v>43626</v>
      </c>
      <c r="F55" s="3">
        <f t="shared" si="3"/>
        <v>7</v>
      </c>
      <c r="G55" s="3">
        <v>8</v>
      </c>
      <c r="H55" s="3">
        <f t="shared" si="4"/>
        <v>0.1</v>
      </c>
      <c r="I55" s="7">
        <v>25000</v>
      </c>
      <c r="J55" s="18">
        <f t="shared" si="6"/>
        <v>25000</v>
      </c>
      <c r="K55" s="18">
        <f t="shared" si="7"/>
        <v>17500</v>
      </c>
      <c r="L55" s="18">
        <f t="shared" si="8"/>
        <v>7500</v>
      </c>
      <c r="M55" s="18">
        <f t="shared" si="5"/>
        <v>7125</v>
      </c>
    </row>
    <row r="56" spans="2:13" x14ac:dyDescent="0.25">
      <c r="B56" s="2">
        <v>53</v>
      </c>
      <c r="C56" s="1" t="s">
        <v>162</v>
      </c>
      <c r="D56" s="5">
        <v>41348</v>
      </c>
      <c r="E56" s="5">
        <v>43626</v>
      </c>
      <c r="F56" s="3">
        <f t="shared" si="3"/>
        <v>6</v>
      </c>
      <c r="G56" s="3">
        <v>8</v>
      </c>
      <c r="H56" s="3">
        <f t="shared" si="4"/>
        <v>0.1</v>
      </c>
      <c r="I56" s="7">
        <v>14790.01</v>
      </c>
      <c r="J56" s="18">
        <f t="shared" si="6"/>
        <v>14790.01</v>
      </c>
      <c r="K56" s="18">
        <f t="shared" si="7"/>
        <v>8874.0060000000012</v>
      </c>
      <c r="L56" s="18">
        <f t="shared" si="8"/>
        <v>5916.003999999999</v>
      </c>
      <c r="M56" s="18">
        <f t="shared" si="5"/>
        <v>5620.2037999999984</v>
      </c>
    </row>
    <row r="57" spans="2:13" x14ac:dyDescent="0.25">
      <c r="B57" s="2">
        <v>54</v>
      </c>
      <c r="C57" s="1" t="s">
        <v>163</v>
      </c>
      <c r="D57" s="5">
        <v>41418</v>
      </c>
      <c r="E57" s="5">
        <v>43626</v>
      </c>
      <c r="F57" s="3">
        <f t="shared" si="3"/>
        <v>6</v>
      </c>
      <c r="G57" s="3">
        <v>8</v>
      </c>
      <c r="H57" s="3">
        <f t="shared" si="4"/>
        <v>0.1</v>
      </c>
      <c r="I57" s="7">
        <v>66899.009999999995</v>
      </c>
      <c r="J57" s="18">
        <f t="shared" si="6"/>
        <v>66899.009999999995</v>
      </c>
      <c r="K57" s="18">
        <f t="shared" si="7"/>
        <v>40139.406000000003</v>
      </c>
      <c r="L57" s="18">
        <f t="shared" si="8"/>
        <v>26759.603999999992</v>
      </c>
      <c r="M57" s="18">
        <f t="shared" si="5"/>
        <v>25421.62379999999</v>
      </c>
    </row>
    <row r="58" spans="2:13" x14ac:dyDescent="0.25">
      <c r="B58" s="2">
        <v>55</v>
      </c>
      <c r="C58" s="1" t="s">
        <v>164</v>
      </c>
      <c r="D58" s="5">
        <v>41470</v>
      </c>
      <c r="E58" s="5">
        <v>43626</v>
      </c>
      <c r="F58" s="3">
        <f t="shared" si="3"/>
        <v>6</v>
      </c>
      <c r="G58" s="3">
        <v>8</v>
      </c>
      <c r="H58" s="3">
        <f t="shared" si="4"/>
        <v>0.1</v>
      </c>
      <c r="I58" s="7">
        <v>6591.03</v>
      </c>
      <c r="J58" s="18">
        <f t="shared" si="6"/>
        <v>6591.03</v>
      </c>
      <c r="K58" s="18">
        <f t="shared" si="7"/>
        <v>3954.6180000000004</v>
      </c>
      <c r="L58" s="18">
        <f t="shared" si="8"/>
        <v>2636.4119999999994</v>
      </c>
      <c r="M58" s="18">
        <f t="shared" si="5"/>
        <v>2504.5913999999993</v>
      </c>
    </row>
    <row r="59" spans="2:13" x14ac:dyDescent="0.25">
      <c r="B59" s="2">
        <v>56</v>
      </c>
      <c r="C59" s="1" t="s">
        <v>165</v>
      </c>
      <c r="D59" s="5">
        <v>41470</v>
      </c>
      <c r="E59" s="5">
        <v>43626</v>
      </c>
      <c r="F59" s="3">
        <f t="shared" si="3"/>
        <v>6</v>
      </c>
      <c r="G59" s="3">
        <v>8</v>
      </c>
      <c r="H59" s="3">
        <f t="shared" si="4"/>
        <v>0.1</v>
      </c>
      <c r="I59" s="7">
        <v>26684.21</v>
      </c>
      <c r="J59" s="18">
        <f t="shared" si="6"/>
        <v>26684.21</v>
      </c>
      <c r="K59" s="18">
        <f t="shared" si="7"/>
        <v>16010.526000000002</v>
      </c>
      <c r="L59" s="18">
        <f t="shared" si="8"/>
        <v>10673.683999999997</v>
      </c>
      <c r="M59" s="18">
        <f t="shared" si="5"/>
        <v>10139.999799999998</v>
      </c>
    </row>
    <row r="60" spans="2:13" x14ac:dyDescent="0.25">
      <c r="B60" s="2">
        <v>57</v>
      </c>
      <c r="C60" s="1" t="s">
        <v>166</v>
      </c>
      <c r="D60" s="5">
        <v>41470</v>
      </c>
      <c r="E60" s="5">
        <v>43626</v>
      </c>
      <c r="F60" s="3">
        <f t="shared" si="3"/>
        <v>6</v>
      </c>
      <c r="G60" s="3">
        <v>8</v>
      </c>
      <c r="H60" s="3">
        <f t="shared" si="4"/>
        <v>0.1</v>
      </c>
      <c r="I60" s="7">
        <v>7765.78</v>
      </c>
      <c r="J60" s="18">
        <f t="shared" si="6"/>
        <v>7765.78</v>
      </c>
      <c r="K60" s="18">
        <f t="shared" si="7"/>
        <v>4659.4679999999998</v>
      </c>
      <c r="L60" s="18">
        <f t="shared" si="8"/>
        <v>3106.3119999999999</v>
      </c>
      <c r="M60" s="18">
        <f t="shared" si="5"/>
        <v>2950.9963999999995</v>
      </c>
    </row>
    <row r="61" spans="2:13" x14ac:dyDescent="0.25">
      <c r="B61" s="2">
        <v>58</v>
      </c>
      <c r="C61" s="1" t="s">
        <v>167</v>
      </c>
      <c r="D61" s="5">
        <v>41480</v>
      </c>
      <c r="E61" s="5">
        <v>43626</v>
      </c>
      <c r="F61" s="3">
        <f t="shared" si="3"/>
        <v>6</v>
      </c>
      <c r="G61" s="3">
        <v>8</v>
      </c>
      <c r="H61" s="3">
        <f t="shared" si="4"/>
        <v>0.1</v>
      </c>
      <c r="I61" s="7">
        <v>17700</v>
      </c>
      <c r="J61" s="18">
        <f t="shared" si="6"/>
        <v>17700</v>
      </c>
      <c r="K61" s="18">
        <f t="shared" si="7"/>
        <v>10620</v>
      </c>
      <c r="L61" s="18">
        <f t="shared" si="8"/>
        <v>7080</v>
      </c>
      <c r="M61" s="18">
        <f t="shared" si="5"/>
        <v>6726</v>
      </c>
    </row>
    <row r="62" spans="2:13" x14ac:dyDescent="0.25">
      <c r="B62" s="2">
        <v>59</v>
      </c>
      <c r="C62" s="1" t="s">
        <v>168</v>
      </c>
      <c r="D62" s="5">
        <v>41510</v>
      </c>
      <c r="E62" s="5">
        <v>43626</v>
      </c>
      <c r="F62" s="3">
        <f t="shared" si="3"/>
        <v>6</v>
      </c>
      <c r="G62" s="3">
        <v>8</v>
      </c>
      <c r="H62" s="3">
        <f t="shared" si="4"/>
        <v>0.1</v>
      </c>
      <c r="I62" s="7">
        <v>35340</v>
      </c>
      <c r="J62" s="18">
        <f t="shared" si="6"/>
        <v>35340</v>
      </c>
      <c r="K62" s="18">
        <f t="shared" si="7"/>
        <v>21204</v>
      </c>
      <c r="L62" s="18">
        <f t="shared" si="8"/>
        <v>14136</v>
      </c>
      <c r="M62" s="18">
        <f t="shared" si="5"/>
        <v>13429.199999999999</v>
      </c>
    </row>
    <row r="63" spans="2:13" x14ac:dyDescent="0.25">
      <c r="B63" s="2">
        <v>60</v>
      </c>
      <c r="C63" s="1" t="s">
        <v>169</v>
      </c>
      <c r="D63" s="5">
        <v>41510</v>
      </c>
      <c r="E63" s="5">
        <v>43626</v>
      </c>
      <c r="F63" s="3">
        <f t="shared" si="3"/>
        <v>6</v>
      </c>
      <c r="G63" s="3">
        <v>8</v>
      </c>
      <c r="H63" s="3">
        <f t="shared" si="4"/>
        <v>0.1</v>
      </c>
      <c r="I63" s="7">
        <v>9348</v>
      </c>
      <c r="J63" s="18">
        <f t="shared" si="6"/>
        <v>9348</v>
      </c>
      <c r="K63" s="18">
        <f t="shared" si="7"/>
        <v>5608.8</v>
      </c>
      <c r="L63" s="18">
        <f t="shared" si="8"/>
        <v>3739.2</v>
      </c>
      <c r="M63" s="18">
        <f t="shared" si="5"/>
        <v>3552.24</v>
      </c>
    </row>
    <row r="64" spans="2:13" x14ac:dyDescent="0.25">
      <c r="B64" s="2">
        <v>61</v>
      </c>
      <c r="C64" s="1" t="s">
        <v>170</v>
      </c>
      <c r="D64" s="5">
        <v>41547</v>
      </c>
      <c r="E64" s="5">
        <v>43626</v>
      </c>
      <c r="F64" s="3">
        <f t="shared" si="3"/>
        <v>6</v>
      </c>
      <c r="G64" s="3">
        <v>8</v>
      </c>
      <c r="H64" s="3">
        <f t="shared" si="4"/>
        <v>0.1</v>
      </c>
      <c r="I64" s="7">
        <v>16245.29</v>
      </c>
      <c r="J64" s="18">
        <f t="shared" si="6"/>
        <v>16245.29</v>
      </c>
      <c r="K64" s="18">
        <f t="shared" si="7"/>
        <v>9747.1740000000009</v>
      </c>
      <c r="L64" s="18">
        <f t="shared" si="8"/>
        <v>6498.116</v>
      </c>
      <c r="M64" s="18">
        <f t="shared" si="5"/>
        <v>6173.2101999999995</v>
      </c>
    </row>
    <row r="65" spans="2:13" x14ac:dyDescent="0.25">
      <c r="B65" s="2">
        <v>62</v>
      </c>
      <c r="C65" s="1" t="s">
        <v>164</v>
      </c>
      <c r="D65" s="5">
        <v>41547</v>
      </c>
      <c r="E65" s="5">
        <v>43626</v>
      </c>
      <c r="F65" s="3">
        <f t="shared" si="3"/>
        <v>6</v>
      </c>
      <c r="G65" s="3">
        <v>8</v>
      </c>
      <c r="H65" s="3">
        <f t="shared" si="4"/>
        <v>0.1</v>
      </c>
      <c r="I65" s="7">
        <v>19773.09</v>
      </c>
      <c r="J65" s="18">
        <f t="shared" si="6"/>
        <v>19773.09</v>
      </c>
      <c r="K65" s="18">
        <f t="shared" si="7"/>
        <v>11863.854000000001</v>
      </c>
      <c r="L65" s="18">
        <f t="shared" si="8"/>
        <v>7909.235999999999</v>
      </c>
      <c r="M65" s="18">
        <f t="shared" si="5"/>
        <v>7513.7741999999989</v>
      </c>
    </row>
    <row r="66" spans="2:13" x14ac:dyDescent="0.25">
      <c r="B66" s="2">
        <v>63</v>
      </c>
      <c r="C66" s="1" t="s">
        <v>165</v>
      </c>
      <c r="D66" s="5">
        <v>41547</v>
      </c>
      <c r="E66" s="5">
        <v>43626</v>
      </c>
      <c r="F66" s="3">
        <f t="shared" si="3"/>
        <v>6</v>
      </c>
      <c r="G66" s="3">
        <v>8</v>
      </c>
      <c r="H66" s="3">
        <f t="shared" si="4"/>
        <v>0.1</v>
      </c>
      <c r="I66" s="7">
        <v>40026.300000000003</v>
      </c>
      <c r="J66" s="18">
        <f t="shared" si="6"/>
        <v>40026.300000000003</v>
      </c>
      <c r="K66" s="18">
        <f t="shared" si="7"/>
        <v>24015.780000000002</v>
      </c>
      <c r="L66" s="18">
        <f t="shared" si="8"/>
        <v>16010.52</v>
      </c>
      <c r="M66" s="18">
        <f t="shared" si="5"/>
        <v>15209.994000000001</v>
      </c>
    </row>
    <row r="67" spans="2:13" x14ac:dyDescent="0.25">
      <c r="B67" s="2">
        <v>64</v>
      </c>
      <c r="C67" s="1" t="s">
        <v>158</v>
      </c>
      <c r="D67" s="5">
        <v>41725</v>
      </c>
      <c r="E67" s="5">
        <v>43626</v>
      </c>
      <c r="F67" s="3">
        <f t="shared" si="3"/>
        <v>5</v>
      </c>
      <c r="G67" s="3">
        <v>8</v>
      </c>
      <c r="H67" s="3">
        <f t="shared" si="4"/>
        <v>0.1</v>
      </c>
      <c r="I67" s="7">
        <v>17534.810000000001</v>
      </c>
      <c r="J67" s="18">
        <f t="shared" si="6"/>
        <v>17534.810000000001</v>
      </c>
      <c r="K67" s="18">
        <f t="shared" si="7"/>
        <v>8767.4050000000007</v>
      </c>
      <c r="L67" s="18">
        <f t="shared" si="8"/>
        <v>8767.4050000000007</v>
      </c>
      <c r="M67" s="18">
        <f t="shared" si="5"/>
        <v>8329.0347500000007</v>
      </c>
    </row>
    <row r="68" spans="2:13" x14ac:dyDescent="0.25">
      <c r="B68" s="2">
        <v>65</v>
      </c>
      <c r="C68" s="1" t="s">
        <v>164</v>
      </c>
      <c r="D68" s="5">
        <v>41725</v>
      </c>
      <c r="E68" s="5">
        <v>43626</v>
      </c>
      <c r="F68" s="3">
        <f t="shared" si="3"/>
        <v>5</v>
      </c>
      <c r="G68" s="3">
        <v>8</v>
      </c>
      <c r="H68" s="3">
        <f t="shared" si="4"/>
        <v>0.1</v>
      </c>
      <c r="I68" s="7">
        <v>13670.43</v>
      </c>
      <c r="J68" s="18">
        <f t="shared" ref="J68:J86" si="9">I68</f>
        <v>13670.43</v>
      </c>
      <c r="K68" s="18">
        <f t="shared" ref="K68:K86" si="10">J68*H68*F68</f>
        <v>6835.2150000000001</v>
      </c>
      <c r="L68" s="18">
        <f t="shared" ref="L68:L86" si="11">J68-K68</f>
        <v>6835.2150000000001</v>
      </c>
      <c r="M68" s="18">
        <f t="shared" si="5"/>
        <v>6493.4542499999998</v>
      </c>
    </row>
    <row r="69" spans="2:13" x14ac:dyDescent="0.25">
      <c r="B69" s="2">
        <v>66</v>
      </c>
      <c r="C69" s="1" t="s">
        <v>165</v>
      </c>
      <c r="D69" s="5">
        <v>41725</v>
      </c>
      <c r="E69" s="5">
        <v>43626</v>
      </c>
      <c r="F69" s="3">
        <f t="shared" ref="F69:F86" si="12">ROUND((E69-D69)/365,0)</f>
        <v>5</v>
      </c>
      <c r="G69" s="3">
        <v>8</v>
      </c>
      <c r="H69" s="3">
        <f t="shared" ref="H69:H86" si="13">ROUND((95/G69)/100,1)</f>
        <v>0.1</v>
      </c>
      <c r="I69" s="7">
        <v>29394.92</v>
      </c>
      <c r="J69" s="18">
        <f t="shared" si="9"/>
        <v>29394.92</v>
      </c>
      <c r="K69" s="18">
        <f t="shared" si="10"/>
        <v>14697.460000000001</v>
      </c>
      <c r="L69" s="18">
        <f t="shared" si="11"/>
        <v>14697.459999999997</v>
      </c>
      <c r="M69" s="18">
        <f t="shared" ref="M69:M86" si="14">L69*0.95</f>
        <v>13962.586999999996</v>
      </c>
    </row>
    <row r="70" spans="2:13" x14ac:dyDescent="0.25">
      <c r="B70" s="2">
        <v>67</v>
      </c>
      <c r="C70" s="1" t="s">
        <v>166</v>
      </c>
      <c r="D70" s="5">
        <v>41725</v>
      </c>
      <c r="E70" s="5">
        <v>43626</v>
      </c>
      <c r="F70" s="3">
        <f t="shared" si="12"/>
        <v>5</v>
      </c>
      <c r="G70" s="3">
        <v>8</v>
      </c>
      <c r="H70" s="3">
        <f t="shared" si="13"/>
        <v>0.1</v>
      </c>
      <c r="I70" s="7">
        <v>7765.79</v>
      </c>
      <c r="J70" s="18">
        <f t="shared" si="9"/>
        <v>7765.79</v>
      </c>
      <c r="K70" s="18">
        <f t="shared" si="10"/>
        <v>3882.8950000000004</v>
      </c>
      <c r="L70" s="18">
        <f t="shared" si="11"/>
        <v>3882.8949999999995</v>
      </c>
      <c r="M70" s="18">
        <f t="shared" si="14"/>
        <v>3688.7502499999996</v>
      </c>
    </row>
    <row r="71" spans="2:13" x14ac:dyDescent="0.25">
      <c r="B71" s="2">
        <v>68</v>
      </c>
      <c r="C71" s="1" t="s">
        <v>164</v>
      </c>
      <c r="D71" s="5">
        <v>41852</v>
      </c>
      <c r="E71" s="5">
        <v>43626</v>
      </c>
      <c r="F71" s="3">
        <f t="shared" si="12"/>
        <v>5</v>
      </c>
      <c r="G71" s="3">
        <v>8</v>
      </c>
      <c r="H71" s="3">
        <f t="shared" si="13"/>
        <v>0.1</v>
      </c>
      <c r="I71" s="7">
        <v>6835.22</v>
      </c>
      <c r="J71" s="18">
        <f t="shared" si="9"/>
        <v>6835.22</v>
      </c>
      <c r="K71" s="18">
        <f t="shared" si="10"/>
        <v>3417.61</v>
      </c>
      <c r="L71" s="18">
        <f t="shared" si="11"/>
        <v>3417.61</v>
      </c>
      <c r="M71" s="18">
        <f t="shared" si="14"/>
        <v>3246.7294999999999</v>
      </c>
    </row>
    <row r="72" spans="2:13" x14ac:dyDescent="0.25">
      <c r="B72" s="2">
        <v>69</v>
      </c>
      <c r="C72" s="1" t="s">
        <v>165</v>
      </c>
      <c r="D72" s="5">
        <v>41852</v>
      </c>
      <c r="E72" s="5">
        <v>43626</v>
      </c>
      <c r="F72" s="3">
        <f t="shared" si="12"/>
        <v>5</v>
      </c>
      <c r="G72" s="3">
        <v>8</v>
      </c>
      <c r="H72" s="3">
        <f t="shared" si="13"/>
        <v>0.1</v>
      </c>
      <c r="I72" s="7">
        <v>14697.45</v>
      </c>
      <c r="J72" s="18">
        <f t="shared" si="9"/>
        <v>14697.45</v>
      </c>
      <c r="K72" s="18">
        <f t="shared" si="10"/>
        <v>7348.7250000000004</v>
      </c>
      <c r="L72" s="18">
        <f t="shared" si="11"/>
        <v>7348.7250000000004</v>
      </c>
      <c r="M72" s="18">
        <f t="shared" si="14"/>
        <v>6981.2887499999997</v>
      </c>
    </row>
    <row r="73" spans="2:13" x14ac:dyDescent="0.25">
      <c r="B73" s="2">
        <v>70</v>
      </c>
      <c r="C73" s="1" t="s">
        <v>171</v>
      </c>
      <c r="D73" s="5">
        <v>41852</v>
      </c>
      <c r="E73" s="5">
        <v>43626</v>
      </c>
      <c r="F73" s="3">
        <f t="shared" si="12"/>
        <v>5</v>
      </c>
      <c r="G73" s="3">
        <v>8</v>
      </c>
      <c r="H73" s="3">
        <f t="shared" si="13"/>
        <v>0.1</v>
      </c>
      <c r="I73" s="7">
        <v>16654.38</v>
      </c>
      <c r="J73" s="18">
        <f t="shared" si="9"/>
        <v>16654.38</v>
      </c>
      <c r="K73" s="18">
        <f t="shared" si="10"/>
        <v>8327.19</v>
      </c>
      <c r="L73" s="18">
        <f t="shared" si="11"/>
        <v>8327.19</v>
      </c>
      <c r="M73" s="18">
        <f t="shared" si="14"/>
        <v>7910.8305</v>
      </c>
    </row>
    <row r="74" spans="2:13" x14ac:dyDescent="0.25">
      <c r="B74" s="2">
        <v>71</v>
      </c>
      <c r="C74" s="1" t="s">
        <v>166</v>
      </c>
      <c r="D74" s="5">
        <v>41852</v>
      </c>
      <c r="E74" s="5">
        <v>43626</v>
      </c>
      <c r="F74" s="3">
        <f t="shared" si="12"/>
        <v>5</v>
      </c>
      <c r="G74" s="3">
        <v>8</v>
      </c>
      <c r="H74" s="3">
        <f t="shared" si="13"/>
        <v>0.1</v>
      </c>
      <c r="I74" s="7">
        <v>7765.79</v>
      </c>
      <c r="J74" s="18">
        <f t="shared" si="9"/>
        <v>7765.79</v>
      </c>
      <c r="K74" s="18">
        <f t="shared" si="10"/>
        <v>3882.8950000000004</v>
      </c>
      <c r="L74" s="18">
        <f t="shared" si="11"/>
        <v>3882.8949999999995</v>
      </c>
      <c r="M74" s="18">
        <f t="shared" si="14"/>
        <v>3688.7502499999996</v>
      </c>
    </row>
    <row r="75" spans="2:13" x14ac:dyDescent="0.25">
      <c r="B75" s="2">
        <v>72</v>
      </c>
      <c r="C75" s="1" t="s">
        <v>158</v>
      </c>
      <c r="D75" s="5">
        <v>42055</v>
      </c>
      <c r="E75" s="5">
        <v>43626</v>
      </c>
      <c r="F75" s="3">
        <f t="shared" si="12"/>
        <v>4</v>
      </c>
      <c r="G75" s="3">
        <v>8</v>
      </c>
      <c r="H75" s="3">
        <f t="shared" si="13"/>
        <v>0.1</v>
      </c>
      <c r="I75" s="7">
        <v>70261.009999999995</v>
      </c>
      <c r="J75" s="18">
        <f t="shared" si="9"/>
        <v>70261.009999999995</v>
      </c>
      <c r="K75" s="18">
        <f t="shared" si="10"/>
        <v>28104.403999999999</v>
      </c>
      <c r="L75" s="18">
        <f t="shared" si="11"/>
        <v>42156.606</v>
      </c>
      <c r="M75" s="18">
        <f t="shared" si="14"/>
        <v>40048.775699999998</v>
      </c>
    </row>
    <row r="76" spans="2:13" x14ac:dyDescent="0.25">
      <c r="B76" s="2">
        <v>73</v>
      </c>
      <c r="C76" s="1" t="s">
        <v>158</v>
      </c>
      <c r="D76" s="5">
        <v>42094</v>
      </c>
      <c r="E76" s="5">
        <v>43626</v>
      </c>
      <c r="F76" s="3">
        <f t="shared" si="12"/>
        <v>4</v>
      </c>
      <c r="G76" s="3">
        <v>8</v>
      </c>
      <c r="H76" s="3">
        <f t="shared" si="13"/>
        <v>0.1</v>
      </c>
      <c r="I76" s="7">
        <v>20178.02</v>
      </c>
      <c r="J76" s="18">
        <f t="shared" si="9"/>
        <v>20178.02</v>
      </c>
      <c r="K76" s="18">
        <f t="shared" si="10"/>
        <v>8071.2080000000005</v>
      </c>
      <c r="L76" s="18">
        <f t="shared" si="11"/>
        <v>12106.812</v>
      </c>
      <c r="M76" s="18">
        <f t="shared" si="14"/>
        <v>11501.471399999999</v>
      </c>
    </row>
    <row r="77" spans="2:13" x14ac:dyDescent="0.25">
      <c r="B77" s="2">
        <v>74</v>
      </c>
      <c r="C77" s="1" t="s">
        <v>172</v>
      </c>
      <c r="D77" s="5">
        <v>42145</v>
      </c>
      <c r="E77" s="5">
        <v>43626</v>
      </c>
      <c r="F77" s="3">
        <f t="shared" si="12"/>
        <v>4</v>
      </c>
      <c r="G77" s="3">
        <v>8</v>
      </c>
      <c r="H77" s="3">
        <f t="shared" si="13"/>
        <v>0.1</v>
      </c>
      <c r="I77" s="7">
        <v>28770.57</v>
      </c>
      <c r="J77" s="18">
        <f t="shared" si="9"/>
        <v>28770.57</v>
      </c>
      <c r="K77" s="18">
        <f t="shared" si="10"/>
        <v>11508.228000000001</v>
      </c>
      <c r="L77" s="18">
        <f t="shared" si="11"/>
        <v>17262.341999999997</v>
      </c>
      <c r="M77" s="18">
        <f t="shared" si="14"/>
        <v>16399.224899999997</v>
      </c>
    </row>
    <row r="78" spans="2:13" x14ac:dyDescent="0.25">
      <c r="B78" s="2">
        <v>75</v>
      </c>
      <c r="C78" s="1" t="s">
        <v>170</v>
      </c>
      <c r="D78" s="5">
        <v>42183</v>
      </c>
      <c r="E78" s="5">
        <v>43626</v>
      </c>
      <c r="F78" s="3">
        <f t="shared" si="12"/>
        <v>4</v>
      </c>
      <c r="G78" s="3">
        <v>8</v>
      </c>
      <c r="H78" s="3">
        <f t="shared" si="13"/>
        <v>0.1</v>
      </c>
      <c r="I78" s="7">
        <v>8766.74</v>
      </c>
      <c r="J78" s="18">
        <f t="shared" si="9"/>
        <v>8766.74</v>
      </c>
      <c r="K78" s="18">
        <f t="shared" si="10"/>
        <v>3506.6959999999999</v>
      </c>
      <c r="L78" s="18">
        <f t="shared" si="11"/>
        <v>5260.0439999999999</v>
      </c>
      <c r="M78" s="18">
        <f t="shared" si="14"/>
        <v>4997.0418</v>
      </c>
    </row>
    <row r="79" spans="2:13" x14ac:dyDescent="0.25">
      <c r="B79" s="2">
        <v>76</v>
      </c>
      <c r="C79" s="1" t="s">
        <v>164</v>
      </c>
      <c r="D79" s="5">
        <v>42183</v>
      </c>
      <c r="E79" s="5">
        <v>43626</v>
      </c>
      <c r="F79" s="3">
        <f t="shared" si="12"/>
        <v>4</v>
      </c>
      <c r="G79" s="3">
        <v>8</v>
      </c>
      <c r="H79" s="3">
        <f t="shared" si="13"/>
        <v>0.1</v>
      </c>
      <c r="I79" s="7">
        <v>23546.36</v>
      </c>
      <c r="J79" s="18">
        <f t="shared" si="9"/>
        <v>23546.36</v>
      </c>
      <c r="K79" s="18">
        <f t="shared" si="10"/>
        <v>9418.5439999999999</v>
      </c>
      <c r="L79" s="18">
        <f t="shared" si="11"/>
        <v>14127.816000000001</v>
      </c>
      <c r="M79" s="18">
        <f t="shared" si="14"/>
        <v>13421.4252</v>
      </c>
    </row>
    <row r="80" spans="2:13" x14ac:dyDescent="0.25">
      <c r="B80" s="2">
        <v>77</v>
      </c>
      <c r="C80" s="1" t="s">
        <v>173</v>
      </c>
      <c r="D80" s="5">
        <v>42186</v>
      </c>
      <c r="E80" s="5">
        <v>43626</v>
      </c>
      <c r="F80" s="3">
        <f t="shared" si="12"/>
        <v>4</v>
      </c>
      <c r="G80" s="3">
        <v>8</v>
      </c>
      <c r="H80" s="3">
        <f t="shared" si="13"/>
        <v>0.1</v>
      </c>
      <c r="I80" s="7">
        <v>40500.01</v>
      </c>
      <c r="J80" s="18">
        <f t="shared" si="9"/>
        <v>40500.01</v>
      </c>
      <c r="K80" s="18">
        <f t="shared" si="10"/>
        <v>16200.004000000001</v>
      </c>
      <c r="L80" s="18">
        <f t="shared" si="11"/>
        <v>24300.006000000001</v>
      </c>
      <c r="M80" s="18">
        <f t="shared" si="14"/>
        <v>23085.005700000002</v>
      </c>
    </row>
    <row r="81" spans="2:13" x14ac:dyDescent="0.25">
      <c r="B81" s="2">
        <v>78</v>
      </c>
      <c r="C81" s="1" t="s">
        <v>174</v>
      </c>
      <c r="D81" s="5">
        <v>42248</v>
      </c>
      <c r="E81" s="5">
        <v>43626</v>
      </c>
      <c r="F81" s="3">
        <f t="shared" si="12"/>
        <v>4</v>
      </c>
      <c r="G81" s="3">
        <v>8</v>
      </c>
      <c r="H81" s="3">
        <f t="shared" si="13"/>
        <v>0.1</v>
      </c>
      <c r="I81" s="7">
        <v>22800.01</v>
      </c>
      <c r="J81" s="18">
        <f t="shared" si="9"/>
        <v>22800.01</v>
      </c>
      <c r="K81" s="18">
        <f t="shared" si="10"/>
        <v>9120.003999999999</v>
      </c>
      <c r="L81" s="18">
        <f t="shared" si="11"/>
        <v>13680.005999999999</v>
      </c>
      <c r="M81" s="18">
        <f t="shared" si="14"/>
        <v>12996.0057</v>
      </c>
    </row>
    <row r="82" spans="2:13" x14ac:dyDescent="0.25">
      <c r="B82" s="2">
        <v>79</v>
      </c>
      <c r="C82" s="1" t="s">
        <v>175</v>
      </c>
      <c r="D82" s="5">
        <v>42248</v>
      </c>
      <c r="E82" s="5">
        <v>43626</v>
      </c>
      <c r="F82" s="3">
        <f t="shared" si="12"/>
        <v>4</v>
      </c>
      <c r="G82" s="3">
        <v>8</v>
      </c>
      <c r="H82" s="3">
        <f t="shared" si="13"/>
        <v>0.1</v>
      </c>
      <c r="I82" s="7">
        <v>20520.02</v>
      </c>
      <c r="J82" s="18">
        <f t="shared" si="9"/>
        <v>20520.02</v>
      </c>
      <c r="K82" s="18">
        <f t="shared" si="10"/>
        <v>8208.0079999999998</v>
      </c>
      <c r="L82" s="18">
        <f t="shared" si="11"/>
        <v>12312.012000000001</v>
      </c>
      <c r="M82" s="18">
        <f t="shared" si="14"/>
        <v>11696.411400000001</v>
      </c>
    </row>
    <row r="83" spans="2:13" x14ac:dyDescent="0.25">
      <c r="B83" s="2">
        <v>80</v>
      </c>
      <c r="C83" s="1" t="s">
        <v>176</v>
      </c>
      <c r="D83" s="5">
        <v>42401</v>
      </c>
      <c r="E83" s="5">
        <v>43626</v>
      </c>
      <c r="F83" s="3">
        <f t="shared" si="12"/>
        <v>3</v>
      </c>
      <c r="G83" s="3">
        <v>8</v>
      </c>
      <c r="H83" s="3">
        <f t="shared" si="13"/>
        <v>0.1</v>
      </c>
      <c r="I83" s="7">
        <v>23317</v>
      </c>
      <c r="J83" s="18">
        <f t="shared" si="9"/>
        <v>23317</v>
      </c>
      <c r="K83" s="18">
        <f t="shared" si="10"/>
        <v>6995.1</v>
      </c>
      <c r="L83" s="18">
        <f t="shared" si="11"/>
        <v>16321.9</v>
      </c>
      <c r="M83" s="18">
        <f t="shared" si="14"/>
        <v>15505.804999999998</v>
      </c>
    </row>
    <row r="84" spans="2:13" x14ac:dyDescent="0.25">
      <c r="B84" s="2">
        <v>81</v>
      </c>
      <c r="C84" s="1" t="s">
        <v>177</v>
      </c>
      <c r="D84" s="5">
        <v>42401</v>
      </c>
      <c r="E84" s="5">
        <v>43626</v>
      </c>
      <c r="F84" s="3">
        <f t="shared" si="12"/>
        <v>3</v>
      </c>
      <c r="G84" s="3">
        <v>8</v>
      </c>
      <c r="H84" s="3">
        <f t="shared" si="13"/>
        <v>0.1</v>
      </c>
      <c r="I84" s="7">
        <v>8890</v>
      </c>
      <c r="J84" s="18">
        <f t="shared" si="9"/>
        <v>8890</v>
      </c>
      <c r="K84" s="18">
        <f t="shared" si="10"/>
        <v>2667</v>
      </c>
      <c r="L84" s="18">
        <f t="shared" si="11"/>
        <v>6223</v>
      </c>
      <c r="M84" s="18">
        <f t="shared" si="14"/>
        <v>5911.8499999999995</v>
      </c>
    </row>
    <row r="85" spans="2:13" x14ac:dyDescent="0.25">
      <c r="B85" s="2">
        <v>82</v>
      </c>
      <c r="C85" s="1" t="s">
        <v>178</v>
      </c>
      <c r="D85" s="5">
        <v>42614</v>
      </c>
      <c r="E85" s="5">
        <v>43626</v>
      </c>
      <c r="F85" s="3">
        <f t="shared" si="12"/>
        <v>3</v>
      </c>
      <c r="G85" s="3">
        <v>8</v>
      </c>
      <c r="H85" s="3">
        <f t="shared" si="13"/>
        <v>0.1</v>
      </c>
      <c r="I85" s="7">
        <v>26380.01</v>
      </c>
      <c r="J85" s="18">
        <f t="shared" si="9"/>
        <v>26380.01</v>
      </c>
      <c r="K85" s="18">
        <f t="shared" si="10"/>
        <v>7914.0030000000006</v>
      </c>
      <c r="L85" s="18">
        <f t="shared" si="11"/>
        <v>18466.006999999998</v>
      </c>
      <c r="M85" s="18">
        <f t="shared" si="14"/>
        <v>17542.706649999996</v>
      </c>
    </row>
    <row r="86" spans="2:13" x14ac:dyDescent="0.25">
      <c r="B86" s="2">
        <v>83</v>
      </c>
      <c r="C86" s="1" t="s">
        <v>179</v>
      </c>
      <c r="D86" s="5">
        <v>42825</v>
      </c>
      <c r="E86" s="5">
        <v>43626</v>
      </c>
      <c r="F86" s="3">
        <f t="shared" si="12"/>
        <v>2</v>
      </c>
      <c r="G86" s="3">
        <v>8</v>
      </c>
      <c r="H86" s="3">
        <f t="shared" si="13"/>
        <v>0.1</v>
      </c>
      <c r="I86" s="7">
        <v>26907.01</v>
      </c>
      <c r="J86" s="18">
        <f t="shared" si="9"/>
        <v>26907.01</v>
      </c>
      <c r="K86" s="18">
        <f t="shared" si="10"/>
        <v>5381.402</v>
      </c>
      <c r="L86" s="18">
        <f t="shared" si="11"/>
        <v>21525.608</v>
      </c>
      <c r="M86" s="18">
        <f t="shared" si="14"/>
        <v>20449.327600000001</v>
      </c>
    </row>
    <row r="87" spans="2:13" x14ac:dyDescent="0.25">
      <c r="B87" s="1"/>
      <c r="C87" s="1"/>
      <c r="D87" s="3"/>
      <c r="E87" s="1"/>
      <c r="F87" s="1"/>
      <c r="G87" s="1"/>
      <c r="H87" s="1"/>
      <c r="I87" s="26">
        <f>SUM(I4:I86)</f>
        <v>3551862.2699999972</v>
      </c>
      <c r="J87" s="26">
        <f t="shared" ref="J87:M87" si="15">SUM(J4:J86)</f>
        <v>3551862.2699999972</v>
      </c>
      <c r="K87" s="26">
        <f t="shared" si="15"/>
        <v>2606116.3370000003</v>
      </c>
      <c r="L87" s="26">
        <f t="shared" si="15"/>
        <v>945745.93299999984</v>
      </c>
      <c r="M87" s="26">
        <f t="shared" si="15"/>
        <v>898458.63634999958</v>
      </c>
    </row>
  </sheetData>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J16"/>
  <sheetViews>
    <sheetView topLeftCell="A6" workbookViewId="0">
      <selection activeCell="D5" sqref="D5:H16"/>
    </sheetView>
  </sheetViews>
  <sheetFormatPr defaultRowHeight="15" x14ac:dyDescent="0.25"/>
  <cols>
    <col min="5" max="5" width="30" customWidth="1"/>
    <col min="6" max="6" width="24.28515625" customWidth="1"/>
    <col min="7" max="7" width="22" customWidth="1"/>
    <col min="8" max="8" width="26.7109375" customWidth="1"/>
    <col min="10" max="10" width="18.5703125" bestFit="1" customWidth="1"/>
  </cols>
  <sheetData>
    <row r="4" spans="4:10" ht="15.75" thickBot="1" x14ac:dyDescent="0.3"/>
    <row r="5" spans="4:10" ht="48.75" customHeight="1" x14ac:dyDescent="0.25">
      <c r="D5" s="31" t="s">
        <v>260</v>
      </c>
      <c r="E5" s="32"/>
      <c r="F5" s="32"/>
      <c r="G5" s="32"/>
      <c r="H5" s="33"/>
    </row>
    <row r="6" spans="4:10" ht="72.75" customHeight="1" x14ac:dyDescent="0.25">
      <c r="D6" s="21" t="s">
        <v>237</v>
      </c>
      <c r="E6" s="22" t="s">
        <v>248</v>
      </c>
      <c r="F6" s="22" t="s">
        <v>249</v>
      </c>
      <c r="G6" s="22" t="s">
        <v>244</v>
      </c>
      <c r="H6" s="23" t="s">
        <v>250</v>
      </c>
    </row>
    <row r="7" spans="4:10" x14ac:dyDescent="0.25">
      <c r="D7" s="24">
        <v>1</v>
      </c>
      <c r="E7" s="1" t="s">
        <v>251</v>
      </c>
      <c r="F7" s="18">
        <f>'P&amp;M'!I131</f>
        <v>4772050932.3400059</v>
      </c>
      <c r="G7" s="18">
        <f>'P&amp;M'!J131</f>
        <v>5066725144.6403141</v>
      </c>
      <c r="H7" s="25">
        <f>'P&amp;M'!M131</f>
        <v>3850694478.3039575</v>
      </c>
    </row>
    <row r="8" spans="4:10" x14ac:dyDescent="0.25">
      <c r="D8" s="24">
        <v>2</v>
      </c>
      <c r="E8" s="1" t="s">
        <v>252</v>
      </c>
      <c r="F8" s="18">
        <f>'Office Eqmt'!I80</f>
        <v>5661051.7399999984</v>
      </c>
      <c r="G8" s="18">
        <f>'Office Eqmt'!J80</f>
        <v>5661051.7399999984</v>
      </c>
      <c r="H8" s="25">
        <f>'Office Eqmt'!M80</f>
        <v>1466961.2054999999</v>
      </c>
    </row>
    <row r="9" spans="4:10" x14ac:dyDescent="0.25">
      <c r="D9" s="24">
        <v>3</v>
      </c>
      <c r="E9" s="1" t="s">
        <v>253</v>
      </c>
      <c r="F9" s="18">
        <f>'F&amp;F'!I87</f>
        <v>3551862.2699999972</v>
      </c>
      <c r="G9" s="18">
        <f>'F&amp;F'!J87</f>
        <v>3551862.2699999972</v>
      </c>
      <c r="H9" s="25">
        <f>'F&amp;F'!M87</f>
        <v>898458.63634999958</v>
      </c>
    </row>
    <row r="10" spans="4:10" x14ac:dyDescent="0.25">
      <c r="D10" s="24"/>
      <c r="E10" s="1"/>
      <c r="F10" s="26">
        <f>SUM(F7:F9)</f>
        <v>4781263846.3500061</v>
      </c>
      <c r="G10" s="26">
        <f t="shared" ref="G10:H10" si="0">SUM(G7:G9)</f>
        <v>5075938058.6503143</v>
      </c>
      <c r="H10" s="27">
        <f t="shared" si="0"/>
        <v>3853059898.1458077</v>
      </c>
      <c r="J10" s="8">
        <f>H10+142527000+383003831</f>
        <v>4378590729.1458073</v>
      </c>
    </row>
    <row r="11" spans="4:10" x14ac:dyDescent="0.25">
      <c r="D11" s="34" t="s">
        <v>254</v>
      </c>
      <c r="E11" s="35"/>
      <c r="F11" s="35"/>
      <c r="G11" s="35"/>
      <c r="H11" s="36"/>
    </row>
    <row r="12" spans="4:10" x14ac:dyDescent="0.25">
      <c r="D12" s="37" t="s">
        <v>255</v>
      </c>
      <c r="E12" s="38"/>
      <c r="F12" s="38"/>
      <c r="G12" s="38"/>
      <c r="H12" s="39"/>
    </row>
    <row r="13" spans="4:10" ht="32.25" customHeight="1" x14ac:dyDescent="0.25">
      <c r="D13" s="40" t="s">
        <v>256</v>
      </c>
      <c r="E13" s="41"/>
      <c r="F13" s="41"/>
      <c r="G13" s="41"/>
      <c r="H13" s="42"/>
    </row>
    <row r="14" spans="4:10" ht="33" customHeight="1" x14ac:dyDescent="0.25">
      <c r="D14" s="40" t="s">
        <v>257</v>
      </c>
      <c r="E14" s="41"/>
      <c r="F14" s="41"/>
      <c r="G14" s="41"/>
      <c r="H14" s="42"/>
    </row>
    <row r="15" spans="4:10" ht="42.75" customHeight="1" x14ac:dyDescent="0.25">
      <c r="D15" s="40" t="s">
        <v>258</v>
      </c>
      <c r="E15" s="41"/>
      <c r="F15" s="41"/>
      <c r="G15" s="41"/>
      <c r="H15" s="42"/>
    </row>
    <row r="16" spans="4:10" ht="30" customHeight="1" thickBot="1" x14ac:dyDescent="0.3">
      <c r="D16" s="28" t="s">
        <v>259</v>
      </c>
      <c r="E16" s="29"/>
      <c r="F16" s="29"/>
      <c r="G16" s="29"/>
      <c r="H16" s="30"/>
    </row>
  </sheetData>
  <mergeCells count="7">
    <mergeCell ref="D16:H16"/>
    <mergeCell ref="D5:H5"/>
    <mergeCell ref="D11:H11"/>
    <mergeCell ref="D12:H12"/>
    <mergeCell ref="D13:H13"/>
    <mergeCell ref="D14:H14"/>
    <mergeCell ref="D15:H15"/>
  </mergeCells>
  <pageMargins left="0.7" right="0.7" top="0.75" bottom="0.75" header="0.3" footer="0.3"/>
  <pageSetup paperSize="9" scale="7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P&amp;M</vt:lpstr>
      <vt:lpstr>Office Eqmt</vt:lpstr>
      <vt:lpstr>F&amp;F</vt:lpstr>
      <vt:lpstr>Summary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2019-09-12T11:20:21Z</dcterms:modified>
</cp:coreProperties>
</file>